
<file path=[Content_Types].xml><?xml version="1.0" encoding="utf-8"?>
<Types xmlns="http://schemas.openxmlformats.org/package/2006/content-types"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Default Extension="jpeg" ContentType="image/jpeg"/>
  <Override PartName="/xl/worksheets/sheet3.xml" ContentType="application/vnd.openxmlformats-officedocument.spreadsheetml.worksheet+xml"/>
  <Default Extension="rels" ContentType="application/vnd.openxmlformats-package.relationships+xml"/>
  <Override PartName="/xl/externalLinks/externalLink5.xml" ContentType="application/vnd.openxmlformats-officedocument.spreadsheetml.externalLink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-20" yWindow="-20" windowWidth="21600" windowHeight="14260" tabRatio="500"/>
  </bookViews>
  <sheets>
    <sheet name="Consolidated Summary" sheetId="6" r:id="rId1"/>
    <sheet name="CST Summary" sheetId="5" r:id="rId2"/>
    <sheet name="Sci Summary" sheetId="4" r:id="rId3"/>
    <sheet name="CCA Summary" sheetId="2" r:id="rId4"/>
    <sheet name="CPA Summary" sheetId="3" r:id="rId5"/>
  </sheets>
  <externalReferences>
    <externalReference r:id="rId6"/>
    <externalReference r:id="rId7"/>
    <externalReference r:id="rId8"/>
    <externalReference r:id="rId9"/>
    <externalReference r:id="rId10"/>
  </externalReferenc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1" i="2"/>
  <c r="D22"/>
  <c r="D31"/>
  <c r="D27"/>
  <c r="D33"/>
  <c r="D35"/>
  <c r="E35"/>
  <c r="E22"/>
  <c r="E23"/>
  <c r="E24"/>
  <c r="E25"/>
  <c r="E26"/>
  <c r="E27"/>
  <c r="E28"/>
  <c r="E29"/>
  <c r="E30"/>
  <c r="E31"/>
  <c r="E32"/>
  <c r="E33"/>
  <c r="E21"/>
  <c r="E12"/>
  <c r="E13"/>
  <c r="E14"/>
  <c r="E15"/>
  <c r="E16"/>
  <c r="E11"/>
  <c r="B50"/>
  <c r="B49"/>
  <c r="B43"/>
  <c r="B35"/>
  <c r="D13"/>
  <c r="D14"/>
  <c r="D15"/>
  <c r="D16"/>
  <c r="D23"/>
  <c r="D24"/>
  <c r="D25"/>
  <c r="D26"/>
  <c r="D28"/>
  <c r="D29"/>
  <c r="D30"/>
  <c r="D32"/>
  <c r="D12"/>
  <c r="D11"/>
  <c r="D19" i="6"/>
  <c r="D20"/>
  <c r="D30"/>
  <c r="D25"/>
  <c r="D21"/>
  <c r="D22"/>
  <c r="D23"/>
  <c r="D24"/>
  <c r="D26"/>
  <c r="D27"/>
  <c r="D28"/>
  <c r="D29"/>
  <c r="D31"/>
  <c r="D32"/>
  <c r="E32"/>
  <c r="D10"/>
  <c r="D11"/>
  <c r="D12"/>
  <c r="D13"/>
  <c r="D14"/>
  <c r="D34"/>
  <c r="B34"/>
  <c r="E34"/>
  <c r="E20"/>
  <c r="E21"/>
  <c r="E22"/>
  <c r="E23"/>
  <c r="E24"/>
  <c r="E25"/>
  <c r="E26"/>
  <c r="E27"/>
  <c r="E28"/>
  <c r="E29"/>
  <c r="E30"/>
  <c r="E31"/>
  <c r="E19"/>
  <c r="E14"/>
  <c r="E13"/>
  <c r="E12"/>
  <c r="E11"/>
  <c r="E10"/>
  <c r="C34"/>
  <c r="D21" i="3"/>
  <c r="D22"/>
  <c r="D31"/>
  <c r="D27"/>
  <c r="D33"/>
  <c r="D35"/>
  <c r="E35"/>
  <c r="E22"/>
  <c r="E23"/>
  <c r="E24"/>
  <c r="E25"/>
  <c r="E26"/>
  <c r="E27"/>
  <c r="E28"/>
  <c r="E29"/>
  <c r="E30"/>
  <c r="E31"/>
  <c r="E32"/>
  <c r="E33"/>
  <c r="E21"/>
  <c r="E12"/>
  <c r="E13"/>
  <c r="E14"/>
  <c r="E15"/>
  <c r="E16"/>
  <c r="E11"/>
  <c r="B50"/>
  <c r="B49"/>
  <c r="B43"/>
  <c r="B35"/>
  <c r="D13"/>
  <c r="D14"/>
  <c r="D15"/>
  <c r="D16"/>
  <c r="D23"/>
  <c r="D24"/>
  <c r="D25"/>
  <c r="D26"/>
  <c r="D28"/>
  <c r="D29"/>
  <c r="D30"/>
  <c r="D32"/>
  <c r="D12"/>
  <c r="D11"/>
  <c r="E11" i="5"/>
  <c r="E34"/>
  <c r="E22"/>
  <c r="E23"/>
  <c r="E24"/>
  <c r="E25"/>
  <c r="E26"/>
  <c r="E27"/>
  <c r="E28"/>
  <c r="E29"/>
  <c r="E30"/>
  <c r="E31"/>
  <c r="E32"/>
  <c r="E21"/>
  <c r="E12"/>
  <c r="E13"/>
  <c r="E14"/>
  <c r="E15"/>
  <c r="E16"/>
  <c r="E17"/>
  <c r="D51"/>
  <c r="D49"/>
  <c r="D50"/>
  <c r="D52"/>
  <c r="D53"/>
  <c r="D46"/>
  <c r="B46"/>
  <c r="D37"/>
  <c r="B32"/>
  <c r="B34"/>
  <c r="D11"/>
  <c r="D12"/>
  <c r="D13"/>
  <c r="D14"/>
  <c r="D15"/>
  <c r="D17"/>
  <c r="D21"/>
  <c r="D22"/>
  <c r="D23"/>
  <c r="D24"/>
  <c r="D25"/>
  <c r="D26"/>
  <c r="D27"/>
  <c r="D28"/>
  <c r="D29"/>
  <c r="D30"/>
  <c r="D31"/>
  <c r="D32"/>
  <c r="D34"/>
  <c r="E11" i="4"/>
  <c r="D53"/>
  <c r="C42"/>
  <c r="C43"/>
  <c r="C44"/>
  <c r="C45"/>
  <c r="C53"/>
  <c r="B53"/>
  <c r="D52"/>
  <c r="C52"/>
  <c r="B52"/>
  <c r="D46"/>
  <c r="C46"/>
  <c r="B46"/>
  <c r="C11"/>
  <c r="C12"/>
  <c r="C14"/>
  <c r="C15"/>
  <c r="C16"/>
  <c r="C17"/>
  <c r="C22"/>
  <c r="C23"/>
  <c r="C24"/>
  <c r="C25"/>
  <c r="C26"/>
  <c r="C27"/>
  <c r="C28"/>
  <c r="C29"/>
  <c r="C30"/>
  <c r="C32"/>
  <c r="C33"/>
  <c r="C34"/>
  <c r="C35"/>
  <c r="C37"/>
  <c r="B37"/>
  <c r="E37"/>
  <c r="D11"/>
  <c r="D12"/>
  <c r="D14"/>
  <c r="D15"/>
  <c r="D16"/>
  <c r="D17"/>
  <c r="D35"/>
  <c r="D37"/>
  <c r="E35"/>
  <c r="D34"/>
  <c r="E34"/>
  <c r="D33"/>
  <c r="E33"/>
  <c r="D32"/>
  <c r="E32"/>
  <c r="E31"/>
  <c r="D30"/>
  <c r="E30"/>
  <c r="D29"/>
  <c r="E29"/>
  <c r="D28"/>
  <c r="E28"/>
  <c r="D27"/>
  <c r="E27"/>
  <c r="D26"/>
  <c r="E26"/>
  <c r="D25"/>
  <c r="E25"/>
  <c r="D24"/>
  <c r="E24"/>
  <c r="D23"/>
  <c r="E23"/>
  <c r="D22"/>
  <c r="E22"/>
  <c r="E17"/>
  <c r="E16"/>
  <c r="E15"/>
  <c r="E14"/>
  <c r="E13"/>
  <c r="E12"/>
</calcChain>
</file>

<file path=xl/sharedStrings.xml><?xml version="1.0" encoding="utf-8"?>
<sst xmlns="http://schemas.openxmlformats.org/spreadsheetml/2006/main" count="291" uniqueCount="96">
  <si>
    <t>Decrease in state MFP; decrease in enrollment; increase in differentiated SPED funding</t>
  </si>
  <si>
    <t>Updated with actual salaries as much as possible.</t>
  </si>
  <si>
    <t>Updated pricing for shared routes</t>
  </si>
  <si>
    <t>Slight change due to increase in MFP (Mgmt fee)</t>
  </si>
  <si>
    <t>Slight change due to decreased enrollment (property tax is per pupil)</t>
  </si>
  <si>
    <t>Moved personnel to salaries; increased sped budget</t>
  </si>
  <si>
    <t>Slight change due to enrollment</t>
  </si>
  <si>
    <t xml:space="preserve">     Equipment</t>
  </si>
  <si>
    <t>*Forecast is as of April 30, 2013</t>
  </si>
  <si>
    <t>Increase in local MFP</t>
  </si>
  <si>
    <t>Decrease in state MFP</t>
  </si>
  <si>
    <t>Updated pricing for shared routes (incorrect formula on previous version)</t>
  </si>
  <si>
    <t>Increase in expected HPSI/SIG grant funding</t>
  </si>
  <si>
    <t>Split i3 between Local and Federal</t>
  </si>
  <si>
    <t>Anticipated maintenance costs for upkeep on expanded campus</t>
  </si>
  <si>
    <t>Previous budget included LY's iPad purchase</t>
  </si>
  <si>
    <t xml:space="preserve">Slight increase </t>
  </si>
  <si>
    <t>Increase to cover expanded campus</t>
  </si>
  <si>
    <t>Updated pricing for shared routes; corrected formula error</t>
  </si>
  <si>
    <t>Added surplus back to travel budget</t>
  </si>
  <si>
    <t>Slight change due to enrollment plus reduced supply budget at CST</t>
  </si>
  <si>
    <t>Increased student travel budget with surplus</t>
  </si>
  <si>
    <t>Increased for TFA fees</t>
  </si>
  <si>
    <t>Moved personnel to salaries; increased sped budget; increased PD budget (TFA fees)</t>
  </si>
  <si>
    <t>Collegiate Academies</t>
  </si>
  <si>
    <t>CMO Income Statement Summary</t>
    <phoneticPr fontId="0" type="noConversion"/>
  </si>
  <si>
    <t>July 2013 - June 2014</t>
  </si>
  <si>
    <t>Variance</t>
  </si>
  <si>
    <t>Budget</t>
  </si>
  <si>
    <t>Revenues</t>
  </si>
  <si>
    <t xml:space="preserve">     Local Revenue</t>
  </si>
  <si>
    <t xml:space="preserve">         Contributions &amp; Donations</t>
    <phoneticPr fontId="0" type="noConversion"/>
  </si>
  <si>
    <t xml:space="preserve">         Management Fee</t>
    <phoneticPr fontId="0" type="noConversion"/>
  </si>
  <si>
    <t xml:space="preserve">         i3 Matching Funds</t>
    <phoneticPr fontId="0" type="noConversion"/>
  </si>
  <si>
    <t xml:space="preserve">     Total Local Revenue</t>
  </si>
  <si>
    <t xml:space="preserve">     Federal Revenue</t>
  </si>
  <si>
    <t xml:space="preserve">     Investment Income</t>
  </si>
  <si>
    <t>Total Revenues</t>
  </si>
  <si>
    <t>Expenses</t>
  </si>
  <si>
    <t xml:space="preserve">     Salaries</t>
  </si>
  <si>
    <t xml:space="preserve">     Employee Benefits</t>
  </si>
  <si>
    <t xml:space="preserve">     Dues and Fees</t>
  </si>
  <si>
    <t xml:space="preserve">     Insurance</t>
  </si>
  <si>
    <t xml:space="preserve">     Printing &amp; Binding</t>
  </si>
  <si>
    <t xml:space="preserve">     Professional &amp; Technical Services</t>
  </si>
  <si>
    <t xml:space="preserve">     Purchased Property Services</t>
  </si>
  <si>
    <t xml:space="preserve">     Materials &amp; Supplies</t>
  </si>
  <si>
    <t xml:space="preserve">     Telephone &amp; Postage</t>
  </si>
  <si>
    <t xml:space="preserve">     Travel</t>
  </si>
  <si>
    <t xml:space="preserve">     Utilities</t>
  </si>
  <si>
    <t>Total Expenses</t>
  </si>
  <si>
    <t>NET SURPLUS/(DEFICIT)</t>
  </si>
  <si>
    <t>Confirmed Funding Streams</t>
  </si>
  <si>
    <t>Teacher Residency Grant</t>
  </si>
  <si>
    <t>ASSUMPTIONS</t>
  </si>
  <si>
    <t>Staffing</t>
  </si>
  <si>
    <t>Academic Team</t>
  </si>
  <si>
    <t>External Team</t>
  </si>
  <si>
    <t>Operations Team</t>
  </si>
  <si>
    <t>Admin Team</t>
  </si>
  <si>
    <t>Total</t>
  </si>
  <si>
    <t>Enrollment</t>
  </si>
  <si>
    <t>9th Grade</t>
  </si>
  <si>
    <t>10th Grade</t>
  </si>
  <si>
    <t>11th Grade</t>
  </si>
  <si>
    <t>12th Grade</t>
  </si>
  <si>
    <t>Carver Collegiate Budget Summary</t>
  </si>
  <si>
    <t>Revised</t>
  </si>
  <si>
    <t>2012-13</t>
  </si>
  <si>
    <t>2013-14</t>
  </si>
  <si>
    <t xml:space="preserve">Rev Budget vs. </t>
  </si>
  <si>
    <t>Forecast*</t>
  </si>
  <si>
    <t>12-13 Forecast</t>
  </si>
  <si>
    <t>Notes</t>
  </si>
  <si>
    <t xml:space="preserve">         Contributions &amp; Donations</t>
    <phoneticPr fontId="0" type="noConversion"/>
  </si>
  <si>
    <t xml:space="preserve">         Local MFP</t>
    <phoneticPr fontId="0" type="noConversion"/>
  </si>
  <si>
    <t xml:space="preserve">     Total Local Revenue</t>
    <phoneticPr fontId="0" type="noConversion"/>
  </si>
  <si>
    <t xml:space="preserve">     State Revenue</t>
  </si>
  <si>
    <t xml:space="preserve">     Student Transportation Services</t>
  </si>
  <si>
    <t>Total Enrollment</t>
  </si>
  <si>
    <t>Special Education Enrollment</t>
  </si>
  <si>
    <t>Level 1</t>
  </si>
  <si>
    <t>Level 2</t>
  </si>
  <si>
    <t>Level 3</t>
  </si>
  <si>
    <t>Total SpEd Enrollment</t>
  </si>
  <si>
    <t>% SpEd Enrollment</t>
  </si>
  <si>
    <t>Carver Prep Budget Summary</t>
  </si>
  <si>
    <t xml:space="preserve">         Contributions &amp; Donations</t>
    <phoneticPr fontId="0" type="noConversion"/>
  </si>
  <si>
    <t xml:space="preserve">         Local MFP</t>
    <phoneticPr fontId="0" type="noConversion"/>
  </si>
  <si>
    <t xml:space="preserve">     Total Local Revenue</t>
    <phoneticPr fontId="0" type="noConversion"/>
  </si>
  <si>
    <t>Sci Academy Budget Summary</t>
  </si>
  <si>
    <t xml:space="preserve">        Contributions &amp; Donations</t>
    <phoneticPr fontId="0" type="noConversion"/>
  </si>
  <si>
    <t>Increase in amount of funding from NSNO teacher residency program</t>
  </si>
  <si>
    <t xml:space="preserve">        Local MFP</t>
    <phoneticPr fontId="0" type="noConversion"/>
  </si>
  <si>
    <t>Increase in local MFP; decrease in enrollment</t>
  </si>
  <si>
    <t xml:space="preserve">        Other Revenue</t>
    <phoneticPr fontId="0" type="noConversion"/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</si>
</sst>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3" formatCode="_(* #,##0.00_);_(* \(#,##0.00\);_(* &quot;-&quot;??_);_(@_)"/>
    <numFmt numFmtId="164" formatCode="_(* #,##0.0_);_(* \(#,##0.0\);_(* &quot;-&quot;?_);_(@_)"/>
  </numFmts>
  <fonts count="11">
    <font>
      <sz val="12"/>
      <color theme="1"/>
      <name val="Calibri"/>
      <family val="2"/>
      <scheme val="minor"/>
    </font>
    <font>
      <sz val="10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b/>
      <u/>
      <sz val="10"/>
      <name val="Verdana"/>
    </font>
    <font>
      <sz val="10"/>
      <name val="Arial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/>
    <xf numFmtId="0" fontId="4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1" applyFont="1"/>
    <xf numFmtId="6" fontId="1" fillId="0" borderId="0" xfId="1" applyNumberFormat="1"/>
    <xf numFmtId="6" fontId="1" fillId="0" borderId="0" xfId="1" applyNumberFormat="1" applyBorder="1"/>
    <xf numFmtId="43" fontId="1" fillId="0" borderId="0" xfId="1" applyNumberFormat="1"/>
    <xf numFmtId="6" fontId="1" fillId="0" borderId="1" xfId="1" applyNumberFormat="1" applyBorder="1"/>
    <xf numFmtId="6" fontId="4" fillId="0" borderId="0" xfId="1" applyNumberFormat="1" applyFont="1"/>
    <xf numFmtId="0" fontId="5" fillId="0" borderId="0" xfId="1" applyFont="1"/>
    <xf numFmtId="0" fontId="1" fillId="0" borderId="0" xfId="1" applyFont="1"/>
    <xf numFmtId="0" fontId="6" fillId="0" borderId="0" xfId="2" applyFont="1" applyFill="1" applyBorder="1" applyAlignment="1">
      <alignment horizontal="left" vertical="center"/>
    </xf>
    <xf numFmtId="164" fontId="6" fillId="0" borderId="0" xfId="2" applyNumberFormat="1" applyFill="1" applyAlignment="1">
      <alignment horizontal="right"/>
    </xf>
    <xf numFmtId="164" fontId="4" fillId="0" borderId="0" xfId="1" applyNumberFormat="1" applyFont="1"/>
    <xf numFmtId="164" fontId="1" fillId="0" borderId="0" xfId="1" applyNumberFormat="1"/>
    <xf numFmtId="3" fontId="1" fillId="0" borderId="0" xfId="1" applyNumberFormat="1"/>
    <xf numFmtId="3" fontId="4" fillId="0" borderId="0" xfId="1" applyNumberFormat="1" applyFont="1"/>
    <xf numFmtId="0" fontId="4" fillId="0" borderId="1" xfId="1" applyFont="1" applyBorder="1"/>
    <xf numFmtId="6" fontId="1" fillId="2" borderId="1" xfId="1" applyNumberFormat="1" applyFill="1" applyBorder="1"/>
    <xf numFmtId="6" fontId="1" fillId="2" borderId="0" xfId="1" applyNumberFormat="1" applyFill="1"/>
    <xf numFmtId="6" fontId="1" fillId="0" borderId="1" xfId="1" applyNumberFormat="1" applyFill="1" applyBorder="1"/>
    <xf numFmtId="0" fontId="1" fillId="0" borderId="0" xfId="1" applyFont="1" applyBorder="1"/>
    <xf numFmtId="6" fontId="1" fillId="0" borderId="0" xfId="1" applyNumberFormat="1" applyFont="1" applyBorder="1"/>
    <xf numFmtId="9" fontId="4" fillId="0" borderId="0" xfId="6" applyFont="1"/>
    <xf numFmtId="6" fontId="1" fillId="0" borderId="0" xfId="1" applyNumberFormat="1" applyFill="1"/>
    <xf numFmtId="6" fontId="4" fillId="2" borderId="0" xfId="1" applyNumberFormat="1" applyFont="1" applyFill="1"/>
    <xf numFmtId="43" fontId="1" fillId="2" borderId="0" xfId="1" applyNumberFormat="1" applyFill="1"/>
    <xf numFmtId="6" fontId="1" fillId="2" borderId="0" xfId="1" applyNumberFormat="1" applyFill="1" applyBorder="1"/>
    <xf numFmtId="6" fontId="4" fillId="0" borderId="0" xfId="1" applyNumberFormat="1" applyFont="1" applyFill="1"/>
    <xf numFmtId="6" fontId="4" fillId="0" borderId="2" xfId="1" applyNumberFormat="1" applyFont="1" applyBorder="1"/>
  </cellXfs>
  <cellStyles count="9">
    <cellStyle name="Comma 2" xfId="3"/>
    <cellStyle name="Followed Hyperlink" xfId="8" builtinId="9" hidden="1"/>
    <cellStyle name="Hyperlink" xfId="7" builtinId="8" hidden="1"/>
    <cellStyle name="Normal" xfId="0" builtinId="0"/>
    <cellStyle name="Normal 10" xfId="2"/>
    <cellStyle name="Normal 11" xfId="4"/>
    <cellStyle name="Normal 2" xfId="5"/>
    <cellStyle name="Normal 3" xfId="1"/>
    <cellStyle name="Percent 2" xfId="6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schemas.openxmlformats.org/officeDocument/2006/relationships/externalLink" Target="externalLinks/externalLink3.xml"/><Relationship Id="rId9" Type="http://schemas.openxmlformats.org/officeDocument/2006/relationships/externalLink" Target="externalLinks/externalLink4.xml"/><Relationship Id="rId10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lseyfoster/Downloads/2013-06-11%20CST%20Budget%20with%20Foreca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kennedy/Google%20Drive/REK/Financial/Budgets/Sci%20Academy/2013-2014%20Sci%20Academy%205-15-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kennedy/Google%20Drive/REK/Financial/Budgets/Sci%20Academy/2013-2014%20Sci%20Academy%206-11-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kennedy/Google%20Drive/REK/Financial/Budgets/CAs%201%20and%202/2013-2014%20CCA%206-10-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kennedy/Google%20Drive/REK/Financial/Budgets/CAs%201%20and%202/2013-2014%20CPA%206-10-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T summary"/>
      <sheetName val="CST detail 12-13"/>
      <sheetName val="CST"/>
      <sheetName val="CST Staffing Detail"/>
      <sheetName val="CCA"/>
      <sheetName val="CPA"/>
      <sheetName val="SciAcademy"/>
    </sheetNames>
    <sheetDataSet>
      <sheetData sheetId="0"/>
      <sheetData sheetId="1"/>
      <sheetData sheetId="2">
        <row r="7">
          <cell r="E7">
            <v>501900</v>
          </cell>
        </row>
        <row r="8">
          <cell r="E8">
            <v>148100</v>
          </cell>
        </row>
        <row r="9">
          <cell r="E9">
            <v>82000</v>
          </cell>
        </row>
        <row r="10">
          <cell r="E10">
            <v>603216.83679999993</v>
          </cell>
        </row>
        <row r="31">
          <cell r="E31">
            <v>328000</v>
          </cell>
        </row>
        <row r="40">
          <cell r="E40">
            <v>1146899.5</v>
          </cell>
        </row>
        <row r="49">
          <cell r="E49">
            <v>211701.21149999998</v>
          </cell>
        </row>
        <row r="64">
          <cell r="E64">
            <v>8000</v>
          </cell>
        </row>
        <row r="69">
          <cell r="E69">
            <v>1000</v>
          </cell>
        </row>
        <row r="73">
          <cell r="E73">
            <v>3750</v>
          </cell>
        </row>
        <row r="87">
          <cell r="E87">
            <v>121385</v>
          </cell>
        </row>
        <row r="95">
          <cell r="E95">
            <v>20000</v>
          </cell>
        </row>
        <row r="120">
          <cell r="E120">
            <v>90000</v>
          </cell>
        </row>
        <row r="124">
          <cell r="E124">
            <v>4500</v>
          </cell>
        </row>
        <row r="131">
          <cell r="E131">
            <v>39893.125</v>
          </cell>
        </row>
        <row r="135">
          <cell r="E135">
            <v>10000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i summary"/>
      <sheetName val="SciAcademy"/>
      <sheetName val="SciAcademy-Fundraising"/>
      <sheetName val="SciAcademy Staffing Detail"/>
      <sheetName val="NOT READY - Simplified Budget"/>
      <sheetName val="Bus Scenarios"/>
      <sheetName val="Ben Questions"/>
    </sheetNames>
    <sheetDataSet>
      <sheetData sheetId="0" refreshError="1"/>
      <sheetData sheetId="1">
        <row r="8">
          <cell r="E8">
            <v>60000</v>
          </cell>
        </row>
        <row r="9">
          <cell r="E9">
            <v>1728760</v>
          </cell>
        </row>
        <row r="19">
          <cell r="E19">
            <v>2272555.06</v>
          </cell>
        </row>
        <row r="30">
          <cell r="E30">
            <v>366572.16999999993</v>
          </cell>
        </row>
        <row r="51">
          <cell r="E51">
            <v>2304443.81</v>
          </cell>
        </row>
        <row r="60">
          <cell r="E60">
            <v>411586.58766999986</v>
          </cell>
        </row>
        <row r="66">
          <cell r="E66">
            <v>391500</v>
          </cell>
        </row>
        <row r="75">
          <cell r="E75">
            <v>392074.49859999999</v>
          </cell>
        </row>
        <row r="80">
          <cell r="E80">
            <v>75400</v>
          </cell>
        </row>
        <row r="84">
          <cell r="E84">
            <v>27000</v>
          </cell>
        </row>
        <row r="98">
          <cell r="E98">
            <v>241250</v>
          </cell>
        </row>
        <row r="106">
          <cell r="E106">
            <v>93814</v>
          </cell>
        </row>
        <row r="131">
          <cell r="E131">
            <v>313570</v>
          </cell>
        </row>
        <row r="135">
          <cell r="E135">
            <v>19000</v>
          </cell>
        </row>
        <row r="142">
          <cell r="E142">
            <v>33293.125</v>
          </cell>
        </row>
        <row r="146">
          <cell r="E146">
            <v>60000</v>
          </cell>
        </row>
        <row r="164">
          <cell r="E164">
            <v>130</v>
          </cell>
        </row>
        <row r="165">
          <cell r="E165">
            <v>120</v>
          </cell>
        </row>
        <row r="166">
          <cell r="E166">
            <v>100</v>
          </cell>
        </row>
        <row r="167">
          <cell r="E167">
            <v>90</v>
          </cell>
        </row>
      </sheetData>
      <sheetData sheetId="2">
        <row r="55">
          <cell r="G55">
            <v>46.5</v>
          </cell>
        </row>
      </sheetData>
      <sheetData sheetId="3" refreshError="1"/>
      <sheetData sheetId="4">
        <row r="8">
          <cell r="B8">
            <v>360000</v>
          </cell>
        </row>
      </sheetData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i summary"/>
      <sheetName val="SciAcademy"/>
      <sheetName val="SciAcademy Staffing Detail"/>
      <sheetName val="NOT READY - Simplified Budget"/>
      <sheetName val="Bus Scenarios"/>
      <sheetName val="Ben Questions"/>
    </sheetNames>
    <sheetDataSet>
      <sheetData sheetId="0"/>
      <sheetData sheetId="1">
        <row r="8">
          <cell r="E8">
            <v>97108</v>
          </cell>
        </row>
        <row r="9">
          <cell r="E9">
            <v>1804280</v>
          </cell>
        </row>
        <row r="19">
          <cell r="E19">
            <v>2220347.38</v>
          </cell>
        </row>
        <row r="30">
          <cell r="E30">
            <v>366572.16999999993</v>
          </cell>
        </row>
        <row r="51">
          <cell r="E51">
            <v>2371533.81</v>
          </cell>
        </row>
        <row r="60">
          <cell r="E60">
            <v>426152.46566999995</v>
          </cell>
        </row>
        <row r="66">
          <cell r="E66">
            <v>423900</v>
          </cell>
        </row>
        <row r="76">
          <cell r="E76">
            <v>396230.47279999999</v>
          </cell>
        </row>
        <row r="81">
          <cell r="E81">
            <v>74300</v>
          </cell>
        </row>
        <row r="85">
          <cell r="E85">
            <v>27000</v>
          </cell>
        </row>
        <row r="99">
          <cell r="E99">
            <v>224900</v>
          </cell>
        </row>
        <row r="107">
          <cell r="E107">
            <v>93814</v>
          </cell>
        </row>
        <row r="131">
          <cell r="E131">
            <v>313220</v>
          </cell>
        </row>
        <row r="135">
          <cell r="E135">
            <v>19000</v>
          </cell>
        </row>
        <row r="142">
          <cell r="E142">
            <v>33293.125</v>
          </cell>
        </row>
        <row r="146">
          <cell r="E146">
            <v>60000</v>
          </cell>
        </row>
        <row r="149">
          <cell r="E149">
            <v>4463343.87347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CA summary"/>
      <sheetName val="CCA"/>
      <sheetName val="CCA Staffing Detail"/>
      <sheetName val="NOT READY - Simplified Budget"/>
      <sheetName val="Bus Scenarios"/>
    </sheetNames>
    <sheetDataSet>
      <sheetData sheetId="0"/>
      <sheetData sheetId="1">
        <row r="8">
          <cell r="E8">
            <v>923120</v>
          </cell>
        </row>
        <row r="9">
          <cell r="E9">
            <v>923120</v>
          </cell>
        </row>
        <row r="18">
          <cell r="E18">
            <v>1040467.1200000001</v>
          </cell>
        </row>
        <row r="29">
          <cell r="E29">
            <v>462017.4</v>
          </cell>
        </row>
        <row r="50">
          <cell r="E50">
            <v>1160664.375</v>
          </cell>
        </row>
        <row r="59">
          <cell r="E59">
            <v>209237.59437499999</v>
          </cell>
        </row>
        <row r="65">
          <cell r="E65">
            <v>222450</v>
          </cell>
        </row>
        <row r="74">
          <cell r="E74">
            <v>190583.712</v>
          </cell>
        </row>
        <row r="79">
          <cell r="E79">
            <v>37700</v>
          </cell>
        </row>
        <row r="83">
          <cell r="E83">
            <v>17800</v>
          </cell>
        </row>
        <row r="97">
          <cell r="E97">
            <v>128250</v>
          </cell>
        </row>
        <row r="105">
          <cell r="E105">
            <v>73759.100000000006</v>
          </cell>
        </row>
        <row r="129">
          <cell r="E129">
            <v>170175</v>
          </cell>
        </row>
        <row r="133">
          <cell r="E133">
            <v>10000</v>
          </cell>
        </row>
        <row r="140">
          <cell r="E140">
            <v>57169.5625</v>
          </cell>
        </row>
        <row r="144">
          <cell r="E144">
            <v>30000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PA summary"/>
      <sheetName val="CPA"/>
      <sheetName val="CPA Staffing Detail"/>
      <sheetName val="NOT READY - Simplified Budget"/>
      <sheetName val="Bus Scenarios"/>
    </sheetNames>
    <sheetDataSet>
      <sheetData sheetId="0"/>
      <sheetData sheetId="1">
        <row r="8">
          <cell r="E8">
            <v>923120</v>
          </cell>
        </row>
        <row r="9">
          <cell r="E9">
            <v>923120</v>
          </cell>
        </row>
        <row r="18">
          <cell r="E18">
            <v>1040467.1200000001</v>
          </cell>
        </row>
        <row r="29">
          <cell r="E29">
            <v>400517.4</v>
          </cell>
        </row>
        <row r="50">
          <cell r="E50">
            <v>1128628.125</v>
          </cell>
        </row>
        <row r="59">
          <cell r="E59">
            <v>203567.17812500003</v>
          </cell>
        </row>
        <row r="65">
          <cell r="E65">
            <v>211950</v>
          </cell>
        </row>
        <row r="74">
          <cell r="E74">
            <v>190583.712</v>
          </cell>
        </row>
        <row r="79">
          <cell r="E79">
            <v>37700</v>
          </cell>
        </row>
        <row r="83">
          <cell r="E83">
            <v>16600</v>
          </cell>
        </row>
        <row r="97">
          <cell r="E97">
            <v>122250</v>
          </cell>
        </row>
        <row r="105">
          <cell r="E105">
            <v>73759.100000000006</v>
          </cell>
        </row>
        <row r="129">
          <cell r="E129">
            <v>166725</v>
          </cell>
        </row>
        <row r="133">
          <cell r="E133">
            <v>10000</v>
          </cell>
        </row>
        <row r="140">
          <cell r="E140">
            <v>54525.6875</v>
          </cell>
        </row>
        <row r="144">
          <cell r="E144">
            <v>30000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F45"/>
  <sheetViews>
    <sheetView tabSelected="1" view="pageLayout" workbookViewId="0">
      <selection activeCell="C12" sqref="C12"/>
    </sheetView>
  </sheetViews>
  <sheetFormatPr baseColWidth="10" defaultRowHeight="13"/>
  <cols>
    <col min="1" max="1" width="34" style="3" customWidth="1"/>
    <col min="2" max="5" width="16.5" style="3" customWidth="1"/>
    <col min="6" max="6" width="75" style="3" bestFit="1" customWidth="1"/>
    <col min="7" max="16384" width="10.83203125" style="3"/>
  </cols>
  <sheetData>
    <row r="1" spans="1:6" ht="14">
      <c r="A1" s="2" t="s">
        <v>24</v>
      </c>
      <c r="B1" s="1"/>
      <c r="C1" s="1"/>
      <c r="D1" s="1"/>
      <c r="E1" s="1"/>
    </row>
    <row r="2" spans="1:6" ht="14">
      <c r="A2" s="2" t="s">
        <v>90</v>
      </c>
      <c r="B2" s="1"/>
      <c r="C2" s="1"/>
      <c r="D2" s="1"/>
      <c r="E2" s="1"/>
    </row>
    <row r="3" spans="1:6" ht="14">
      <c r="A3" s="1" t="s">
        <v>26</v>
      </c>
      <c r="B3" s="1"/>
      <c r="C3" s="1"/>
      <c r="D3" s="1"/>
      <c r="E3" s="1"/>
    </row>
    <row r="5" spans="1:6">
      <c r="B5" s="4"/>
      <c r="C5" s="4"/>
      <c r="D5" s="4" t="s">
        <v>67</v>
      </c>
      <c r="E5" s="4" t="s">
        <v>27</v>
      </c>
    </row>
    <row r="6" spans="1:6">
      <c r="B6" s="4" t="s">
        <v>68</v>
      </c>
      <c r="C6" s="4" t="s">
        <v>69</v>
      </c>
      <c r="D6" s="4" t="s">
        <v>69</v>
      </c>
      <c r="E6" s="4" t="s">
        <v>70</v>
      </c>
    </row>
    <row r="7" spans="1:6">
      <c r="B7" s="5" t="s">
        <v>71</v>
      </c>
      <c r="C7" s="5" t="s">
        <v>28</v>
      </c>
      <c r="D7" s="5" t="s">
        <v>28</v>
      </c>
      <c r="E7" s="5" t="s">
        <v>72</v>
      </c>
      <c r="F7" s="20" t="s">
        <v>73</v>
      </c>
    </row>
    <row r="8" spans="1:6">
      <c r="A8" s="6" t="s">
        <v>29</v>
      </c>
    </row>
    <row r="10" spans="1:6">
      <c r="A10" s="3" t="s">
        <v>30</v>
      </c>
      <c r="B10" s="7">
        <v>4061793</v>
      </c>
      <c r="C10" s="7">
        <v>5179736.8367999997</v>
      </c>
      <c r="D10" s="22">
        <f>'Sci Summary'!D14+'CCA Summary'!D13+'CPA Summary'!D13+'CST Summary'!D14</f>
        <v>5082844.8367999997</v>
      </c>
      <c r="E10" s="7">
        <f>D10-B10</f>
        <v>1021051.8367999997</v>
      </c>
    </row>
    <row r="11" spans="1:6">
      <c r="A11" s="3" t="s">
        <v>77</v>
      </c>
      <c r="B11" s="7">
        <v>2949303</v>
      </c>
      <c r="C11" s="7">
        <v>4389226.4600000009</v>
      </c>
      <c r="D11" s="22">
        <f>'Sci Summary'!D15+'CCA Summary'!D14+'CPA Summary'!D14</f>
        <v>4301281.62</v>
      </c>
      <c r="E11" s="7">
        <f>D11-B11</f>
        <v>1351978.62</v>
      </c>
      <c r="F11" s="3" t="s">
        <v>0</v>
      </c>
    </row>
    <row r="12" spans="1:6">
      <c r="A12" s="3" t="s">
        <v>35</v>
      </c>
      <c r="B12" s="8">
        <v>1844123</v>
      </c>
      <c r="C12" s="8">
        <v>1179106.97</v>
      </c>
      <c r="D12" s="30">
        <f>'Sci Summary'!D16+'CCA Summary'!D15+'CPA Summary'!D15+'CST Summary'!D15</f>
        <v>1557106.97</v>
      </c>
      <c r="E12" s="7">
        <f>D12-B12</f>
        <v>-287016.03000000003</v>
      </c>
    </row>
    <row r="13" spans="1:6">
      <c r="A13" s="3" t="s">
        <v>36</v>
      </c>
      <c r="B13" s="10">
        <v>91584</v>
      </c>
      <c r="C13" s="10">
        <v>0</v>
      </c>
      <c r="D13" s="23">
        <f>'CST Summary'!D16</f>
        <v>0</v>
      </c>
      <c r="E13" s="10">
        <f>D13-B13</f>
        <v>-91584</v>
      </c>
    </row>
    <row r="14" spans="1:6">
      <c r="A14" s="6" t="s">
        <v>37</v>
      </c>
      <c r="B14" s="11">
        <v>8946803</v>
      </c>
      <c r="C14" s="11">
        <v>10748070.266800001</v>
      </c>
      <c r="D14" s="31">
        <f>SUM(D10:D13)</f>
        <v>10941233.4268</v>
      </c>
      <c r="E14" s="11">
        <f>D14-B14</f>
        <v>1994430.4267999995</v>
      </c>
    </row>
    <row r="15" spans="1:6">
      <c r="A15" s="6"/>
      <c r="B15" s="7"/>
      <c r="C15" s="7"/>
      <c r="D15" s="27"/>
      <c r="E15" s="7"/>
    </row>
    <row r="16" spans="1:6">
      <c r="B16" s="7"/>
      <c r="C16" s="7"/>
      <c r="D16" s="27"/>
      <c r="E16" s="7"/>
    </row>
    <row r="17" spans="1:6">
      <c r="A17" s="6" t="s">
        <v>38</v>
      </c>
      <c r="B17" s="7"/>
      <c r="C17" s="7"/>
      <c r="D17" s="27"/>
      <c r="E17" s="7"/>
    </row>
    <row r="18" spans="1:6">
      <c r="B18" s="7"/>
      <c r="C18" s="7"/>
      <c r="D18" s="27"/>
      <c r="E18" s="7"/>
    </row>
    <row r="19" spans="1:6">
      <c r="A19" s="3" t="s">
        <v>39</v>
      </c>
      <c r="B19" s="7">
        <v>4494220.0999999996</v>
      </c>
      <c r="C19" s="7">
        <v>5664773.3100000005</v>
      </c>
      <c r="D19" s="22">
        <f>'Sci Summary'!D22+'CCA Summary'!D21+'CPA Summary'!D21+'CST Summary'!D21</f>
        <v>5807725.8100000005</v>
      </c>
      <c r="E19" s="27">
        <f>B19-D19</f>
        <v>-1313505.7100000009</v>
      </c>
      <c r="F19" s="3" t="s">
        <v>1</v>
      </c>
    </row>
    <row r="20" spans="1:6">
      <c r="A20" s="3" t="s">
        <v>40</v>
      </c>
      <c r="B20" s="7">
        <v>763473.54</v>
      </c>
      <c r="C20" s="7">
        <v>1022664.9091699999</v>
      </c>
      <c r="D20" s="22">
        <f>'Sci Summary'!D23+'CCA Summary'!D22+'CPA Summary'!D22+'CST Summary'!D22</f>
        <v>1050658.44967</v>
      </c>
      <c r="E20" s="27">
        <f t="shared" ref="E20:E31" si="0">B20-D20</f>
        <v>-287184.90966999996</v>
      </c>
      <c r="F20" s="3" t="s">
        <v>1</v>
      </c>
    </row>
    <row r="21" spans="1:6">
      <c r="A21" s="3" t="s">
        <v>78</v>
      </c>
      <c r="B21" s="7">
        <v>852966</v>
      </c>
      <c r="C21" s="7">
        <v>887100</v>
      </c>
      <c r="D21" s="22">
        <f>'Sci Summary'!D24+'CCA Summary'!D23+'CPA Summary'!D23</f>
        <v>858300</v>
      </c>
      <c r="E21" s="27">
        <f t="shared" si="0"/>
        <v>-5334</v>
      </c>
      <c r="F21" s="3" t="s">
        <v>18</v>
      </c>
    </row>
    <row r="22" spans="1:6">
      <c r="A22" s="3" t="s">
        <v>41</v>
      </c>
      <c r="B22" s="7">
        <v>549685</v>
      </c>
      <c r="C22" s="7">
        <v>773067.63859999995</v>
      </c>
      <c r="D22" s="22">
        <f>'Sci Summary'!D25+'CCA Summary'!D24+'CPA Summary'!D24+'CST Summary'!D23</f>
        <v>785397.89679999999</v>
      </c>
      <c r="E22" s="27">
        <f t="shared" si="0"/>
        <v>-235712.89679999999</v>
      </c>
      <c r="F22" s="3" t="s">
        <v>3</v>
      </c>
    </row>
    <row r="23" spans="1:6">
      <c r="A23" s="3" t="s">
        <v>42</v>
      </c>
      <c r="B23" s="7">
        <v>93661.16</v>
      </c>
      <c r="C23" s="7">
        <v>151800</v>
      </c>
      <c r="D23" s="22">
        <f>'Sci Summary'!D26+'CCA Summary'!D25+'CPA Summary'!D25+'CST Summary'!D24</f>
        <v>150700</v>
      </c>
      <c r="E23" s="27">
        <f t="shared" si="0"/>
        <v>-57038.84</v>
      </c>
      <c r="F23" s="3" t="s">
        <v>4</v>
      </c>
    </row>
    <row r="24" spans="1:6">
      <c r="A24" s="3" t="s">
        <v>43</v>
      </c>
      <c r="B24" s="7">
        <v>57151</v>
      </c>
      <c r="C24" s="7">
        <v>65150</v>
      </c>
      <c r="D24" s="27">
        <f>'Sci Summary'!D27+'CCA Summary'!D26+'CPA Summary'!D26+'CST Summary'!D25</f>
        <v>65150</v>
      </c>
      <c r="E24" s="27">
        <f t="shared" si="0"/>
        <v>-7999</v>
      </c>
    </row>
    <row r="25" spans="1:6">
      <c r="A25" s="3" t="s">
        <v>44</v>
      </c>
      <c r="B25" s="7">
        <v>612982.25</v>
      </c>
      <c r="C25" s="7">
        <v>581135</v>
      </c>
      <c r="D25" s="22">
        <f>'Sci Summary'!D28+'CCA Summary'!D27+'CPA Summary'!D27+'CST Summary'!D26</f>
        <v>596785</v>
      </c>
      <c r="E25" s="27">
        <f t="shared" si="0"/>
        <v>16197.25</v>
      </c>
      <c r="F25" s="3" t="s">
        <v>23</v>
      </c>
    </row>
    <row r="26" spans="1:6">
      <c r="A26" s="3" t="s">
        <v>45</v>
      </c>
      <c r="B26" s="8">
        <v>214837</v>
      </c>
      <c r="C26" s="8">
        <v>241332.2</v>
      </c>
      <c r="D26" s="22">
        <f>'Sci Summary'!D29+'CCA Summary'!D28+'CPA Summary'!D28+'CST Summary'!D27</f>
        <v>261332.2</v>
      </c>
      <c r="E26" s="27">
        <f t="shared" si="0"/>
        <v>-46495.200000000012</v>
      </c>
      <c r="F26" s="3" t="s">
        <v>14</v>
      </c>
    </row>
    <row r="27" spans="1:6">
      <c r="A27" s="24" t="s">
        <v>46</v>
      </c>
      <c r="B27" s="25">
        <v>847118</v>
      </c>
      <c r="C27" s="25">
        <v>830470</v>
      </c>
      <c r="D27" s="22">
        <f>'Sci Summary'!D30+'CCA Summary'!D29+'CPA Summary'!D29+'CST Summary'!D28</f>
        <v>740120</v>
      </c>
      <c r="E27" s="27">
        <f t="shared" si="0"/>
        <v>106998</v>
      </c>
      <c r="F27" s="3" t="s">
        <v>20</v>
      </c>
    </row>
    <row r="28" spans="1:6">
      <c r="A28" s="24" t="s">
        <v>7</v>
      </c>
      <c r="B28" s="25">
        <v>6836.81</v>
      </c>
      <c r="C28" s="25">
        <v>0</v>
      </c>
      <c r="D28" s="27">
        <f>'Sci Summary'!D31</f>
        <v>0</v>
      </c>
      <c r="E28" s="27">
        <f t="shared" si="0"/>
        <v>6836.81</v>
      </c>
    </row>
    <row r="29" spans="1:6">
      <c r="A29" s="3" t="s">
        <v>47</v>
      </c>
      <c r="B29" s="7">
        <v>40100</v>
      </c>
      <c r="C29" s="7">
        <v>43500</v>
      </c>
      <c r="D29" s="27">
        <f>'Sci Summary'!D32+'CCA Summary'!D30+'CPA Summary'!D30+'CST Summary'!D29</f>
        <v>43500</v>
      </c>
      <c r="E29" s="27">
        <f t="shared" si="0"/>
        <v>-3400</v>
      </c>
    </row>
    <row r="30" spans="1:6">
      <c r="A30" s="3" t="s">
        <v>48</v>
      </c>
      <c r="B30" s="7">
        <v>179702.12</v>
      </c>
      <c r="C30" s="7">
        <v>125399.375</v>
      </c>
      <c r="D30" s="22">
        <f>'Sci Summary'!D33+'CCA Summary'!D31+'CPA Summary'!D31+'CST Summary'!D30</f>
        <v>184881.5</v>
      </c>
      <c r="E30" s="27">
        <f t="shared" si="0"/>
        <v>-5179.3800000000047</v>
      </c>
      <c r="F30" s="3" t="s">
        <v>21</v>
      </c>
    </row>
    <row r="31" spans="1:6">
      <c r="A31" s="3" t="s">
        <v>49</v>
      </c>
      <c r="B31" s="10">
        <v>100353</v>
      </c>
      <c r="C31" s="10">
        <v>124500</v>
      </c>
      <c r="D31" s="22">
        <f>'Sci Summary'!D34+'CCA Summary'!D32+'CPA Summary'!D32+'CST Summary'!D31</f>
        <v>130000</v>
      </c>
      <c r="E31" s="27">
        <f t="shared" si="0"/>
        <v>-29647</v>
      </c>
      <c r="F31" s="3" t="s">
        <v>17</v>
      </c>
    </row>
    <row r="32" spans="1:6">
      <c r="A32" s="6" t="s">
        <v>50</v>
      </c>
      <c r="B32" s="11">
        <v>8813085.9800000004</v>
      </c>
      <c r="C32" s="11">
        <v>10510892.432769999</v>
      </c>
      <c r="D32" s="32">
        <f>SUM(D19:D31)</f>
        <v>10674550.85647</v>
      </c>
      <c r="E32" s="32">
        <f>B32-D32</f>
        <v>-1861464.8764699996</v>
      </c>
    </row>
    <row r="33" spans="1:5">
      <c r="B33" s="7"/>
      <c r="C33" s="7"/>
      <c r="D33" s="7"/>
      <c r="E33" s="7"/>
    </row>
    <row r="34" spans="1:5">
      <c r="A34" s="6" t="s">
        <v>51</v>
      </c>
      <c r="B34" s="11">
        <f>B14-B32</f>
        <v>133717.01999999955</v>
      </c>
      <c r="C34" s="11">
        <f>C14-C32</f>
        <v>237177.83403000236</v>
      </c>
      <c r="D34" s="11">
        <f>D14-D32</f>
        <v>266682.57032999955</v>
      </c>
      <c r="E34" s="11">
        <f>D34-B34</f>
        <v>132965.55033</v>
      </c>
    </row>
    <row r="35" spans="1:5">
      <c r="B35" s="7"/>
      <c r="C35" s="7"/>
      <c r="D35" s="7"/>
      <c r="E35" s="7"/>
    </row>
    <row r="36" spans="1:5">
      <c r="A36" s="12" t="s">
        <v>54</v>
      </c>
    </row>
    <row r="38" spans="1:5">
      <c r="A38" s="12" t="s">
        <v>61</v>
      </c>
    </row>
    <row r="39" spans="1:5">
      <c r="A39" s="3" t="s">
        <v>62</v>
      </c>
      <c r="B39" s="3">
        <v>327</v>
      </c>
      <c r="C39" s="18">
        <v>370</v>
      </c>
      <c r="D39" s="18">
        <v>365</v>
      </c>
    </row>
    <row r="40" spans="1:5">
      <c r="A40" s="3" t="s">
        <v>63</v>
      </c>
      <c r="B40" s="3">
        <v>112</v>
      </c>
      <c r="C40" s="18">
        <v>320</v>
      </c>
      <c r="D40" s="18">
        <v>315</v>
      </c>
    </row>
    <row r="41" spans="1:5">
      <c r="A41" s="3" t="s">
        <v>64</v>
      </c>
      <c r="B41" s="3">
        <v>98</v>
      </c>
      <c r="C41" s="18">
        <v>100</v>
      </c>
      <c r="D41" s="18">
        <v>100</v>
      </c>
    </row>
    <row r="42" spans="1:5">
      <c r="A42" s="3" t="s">
        <v>65</v>
      </c>
      <c r="B42" s="3">
        <v>69</v>
      </c>
      <c r="C42" s="18">
        <v>90</v>
      </c>
      <c r="D42" s="18">
        <v>90</v>
      </c>
    </row>
    <row r="43" spans="1:5">
      <c r="A43" s="6" t="s">
        <v>79</v>
      </c>
      <c r="B43" s="6">
        <v>606</v>
      </c>
      <c r="C43" s="19">
        <v>880</v>
      </c>
      <c r="D43" s="19">
        <v>870</v>
      </c>
    </row>
    <row r="45" spans="1:5">
      <c r="A45" s="6" t="s">
        <v>8</v>
      </c>
    </row>
  </sheetData>
  <sheetCalcPr fullCalcOnLoad="1"/>
  <mergeCells count="3">
    <mergeCell ref="A1:E1"/>
    <mergeCell ref="A2:E2"/>
    <mergeCell ref="A3:E3"/>
  </mergeCells>
  <phoneticPr fontId="8" type="noConversion"/>
  <pageMargins left="0.75" right="0.75" top="1" bottom="1" header="0.5" footer="0.5"/>
  <pageSetup scale="65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F53"/>
  <sheetViews>
    <sheetView view="pageLayout" topLeftCell="A16" workbookViewId="0">
      <selection activeCell="F43" sqref="F43"/>
    </sheetView>
  </sheetViews>
  <sheetFormatPr baseColWidth="10" defaultRowHeight="13"/>
  <cols>
    <col min="1" max="1" width="36.1640625" style="3" customWidth="1"/>
    <col min="2" max="4" width="12.6640625" style="3" customWidth="1"/>
    <col min="5" max="5" width="15.83203125" style="3" bestFit="1" customWidth="1"/>
    <col min="6" max="6" width="55.1640625" style="3" bestFit="1" customWidth="1"/>
    <col min="7" max="16384" width="10.83203125" style="3"/>
  </cols>
  <sheetData>
    <row r="1" spans="1:6" ht="14">
      <c r="A1" s="2" t="s">
        <v>24</v>
      </c>
      <c r="B1" s="1"/>
      <c r="C1" s="1"/>
      <c r="D1" s="1"/>
      <c r="E1" s="1"/>
    </row>
    <row r="2" spans="1:6" ht="14">
      <c r="A2" s="2" t="s">
        <v>25</v>
      </c>
      <c r="B2" s="1"/>
      <c r="C2" s="1"/>
      <c r="D2" s="1"/>
      <c r="E2" s="1"/>
    </row>
    <row r="3" spans="1:6" ht="14">
      <c r="A3" s="1" t="s">
        <v>26</v>
      </c>
      <c r="B3" s="1"/>
      <c r="C3" s="1"/>
      <c r="D3" s="1"/>
      <c r="E3" s="1"/>
    </row>
    <row r="5" spans="1:6">
      <c r="B5" s="4"/>
      <c r="C5" s="4"/>
      <c r="D5" s="4" t="s">
        <v>67</v>
      </c>
      <c r="E5" s="4" t="s">
        <v>27</v>
      </c>
    </row>
    <row r="6" spans="1:6">
      <c r="B6" s="4" t="s">
        <v>68</v>
      </c>
      <c r="C6" s="4" t="s">
        <v>69</v>
      </c>
      <c r="D6" s="4" t="s">
        <v>69</v>
      </c>
      <c r="E6" s="4" t="s">
        <v>70</v>
      </c>
    </row>
    <row r="7" spans="1:6">
      <c r="B7" s="5" t="s">
        <v>71</v>
      </c>
      <c r="C7" s="5" t="s">
        <v>28</v>
      </c>
      <c r="D7" s="5" t="s">
        <v>28</v>
      </c>
      <c r="E7" s="5" t="s">
        <v>72</v>
      </c>
      <c r="F7" s="20" t="s">
        <v>73</v>
      </c>
    </row>
    <row r="8" spans="1:6">
      <c r="A8" s="6" t="s">
        <v>29</v>
      </c>
    </row>
    <row r="10" spans="1:6">
      <c r="A10" s="3" t="s">
        <v>30</v>
      </c>
    </row>
    <row r="11" spans="1:6">
      <c r="A11" s="3" t="s">
        <v>31</v>
      </c>
      <c r="B11" s="7">
        <v>550500</v>
      </c>
      <c r="C11" s="7">
        <v>650000</v>
      </c>
      <c r="D11" s="7">
        <f>[1]CST!E7+[1]CST!E8</f>
        <v>650000</v>
      </c>
      <c r="E11" s="7">
        <f>D11-B11</f>
        <v>99500</v>
      </c>
    </row>
    <row r="12" spans="1:6">
      <c r="A12" s="3" t="s">
        <v>32</v>
      </c>
      <c r="B12" s="8">
        <v>422336</v>
      </c>
      <c r="C12" s="7">
        <v>603216.83679999993</v>
      </c>
      <c r="D12" s="7">
        <f>[1]CST!E10</f>
        <v>603216.83679999993</v>
      </c>
      <c r="E12" s="7">
        <f t="shared" ref="E12:E17" si="0">D12-B12</f>
        <v>180880.83679999993</v>
      </c>
    </row>
    <row r="13" spans="1:6">
      <c r="A13" s="3" t="s">
        <v>33</v>
      </c>
      <c r="B13" s="10">
        <v>154648</v>
      </c>
      <c r="C13" s="10">
        <v>409000</v>
      </c>
      <c r="D13" s="21">
        <f>[1]CST!E9</f>
        <v>82000</v>
      </c>
      <c r="E13" s="10">
        <f t="shared" si="0"/>
        <v>-72648</v>
      </c>
      <c r="F13" s="3" t="s">
        <v>13</v>
      </c>
    </row>
    <row r="14" spans="1:6">
      <c r="A14" s="3" t="s">
        <v>34</v>
      </c>
      <c r="B14" s="7">
        <v>1127484</v>
      </c>
      <c r="C14" s="7">
        <v>1662216.8367999999</v>
      </c>
      <c r="D14" s="7">
        <f>SUM(D11:D13)</f>
        <v>1335216.8367999999</v>
      </c>
      <c r="E14" s="7">
        <f t="shared" si="0"/>
        <v>207732.83679999993</v>
      </c>
    </row>
    <row r="15" spans="1:6">
      <c r="A15" s="3" t="s">
        <v>35</v>
      </c>
      <c r="B15" s="8">
        <v>535945</v>
      </c>
      <c r="C15" s="8">
        <v>0</v>
      </c>
      <c r="D15" s="30">
        <f>[1]CST!E31</f>
        <v>328000</v>
      </c>
      <c r="E15" s="8">
        <f t="shared" si="0"/>
        <v>-207945</v>
      </c>
      <c r="F15" s="3" t="s">
        <v>13</v>
      </c>
    </row>
    <row r="16" spans="1:6">
      <c r="A16" s="3" t="s">
        <v>36</v>
      </c>
      <c r="B16" s="10">
        <v>91584</v>
      </c>
      <c r="C16" s="10">
        <v>0</v>
      </c>
      <c r="D16" s="10">
        <v>0</v>
      </c>
      <c r="E16" s="10">
        <f t="shared" si="0"/>
        <v>-91584</v>
      </c>
    </row>
    <row r="17" spans="1:6">
      <c r="A17" s="6" t="s">
        <v>37</v>
      </c>
      <c r="B17" s="11">
        <v>1755013</v>
      </c>
      <c r="C17" s="11">
        <v>1662216.8367999999</v>
      </c>
      <c r="D17" s="11">
        <f>SUM(D14:D16)</f>
        <v>1663216.8367999999</v>
      </c>
      <c r="E17" s="11">
        <f t="shared" si="0"/>
        <v>-91796.163200000068</v>
      </c>
    </row>
    <row r="18" spans="1:6">
      <c r="B18" s="7"/>
      <c r="C18" s="7"/>
      <c r="D18" s="7"/>
      <c r="E18" s="7"/>
    </row>
    <row r="19" spans="1:6">
      <c r="A19" s="6" t="s">
        <v>38</v>
      </c>
      <c r="B19" s="7"/>
      <c r="C19" s="7"/>
      <c r="D19" s="7"/>
      <c r="E19" s="7"/>
    </row>
    <row r="20" spans="1:6">
      <c r="B20" s="7"/>
      <c r="C20" s="7"/>
      <c r="D20" s="7"/>
      <c r="E20" s="7"/>
    </row>
    <row r="21" spans="1:6">
      <c r="A21" s="3" t="s">
        <v>39</v>
      </c>
      <c r="B21" s="7">
        <v>1021248</v>
      </c>
      <c r="C21" s="7">
        <v>1106899.5</v>
      </c>
      <c r="D21" s="22">
        <f>[1]CST!E40</f>
        <v>1146899.5</v>
      </c>
      <c r="E21" s="7">
        <f>D21-B21</f>
        <v>125651.5</v>
      </c>
      <c r="F21" s="3" t="s">
        <v>1</v>
      </c>
    </row>
    <row r="22" spans="1:6">
      <c r="A22" s="3" t="s">
        <v>40</v>
      </c>
      <c r="B22" s="7">
        <v>160263.07999999999</v>
      </c>
      <c r="C22" s="7">
        <v>204621.21149999998</v>
      </c>
      <c r="D22" s="22">
        <f>[1]CST!E49</f>
        <v>211701.21149999998</v>
      </c>
      <c r="E22" s="7">
        <f t="shared" ref="E22:E32" si="1">D22-B22</f>
        <v>51438.131499999989</v>
      </c>
      <c r="F22" s="3" t="s">
        <v>1</v>
      </c>
    </row>
    <row r="23" spans="1:6">
      <c r="A23" s="3" t="s">
        <v>41</v>
      </c>
      <c r="B23" s="7">
        <v>7545</v>
      </c>
      <c r="C23" s="9">
        <v>8000</v>
      </c>
      <c r="D23" s="9">
        <f>[1]CST!E64</f>
        <v>8000</v>
      </c>
      <c r="E23" s="9">
        <f t="shared" si="1"/>
        <v>455</v>
      </c>
    </row>
    <row r="24" spans="1:6">
      <c r="A24" s="3" t="s">
        <v>42</v>
      </c>
      <c r="B24" s="7">
        <v>952</v>
      </c>
      <c r="C24" s="7">
        <v>1000</v>
      </c>
      <c r="D24" s="7">
        <f>[1]CST!E69</f>
        <v>1000</v>
      </c>
      <c r="E24" s="7">
        <f t="shared" si="1"/>
        <v>48</v>
      </c>
    </row>
    <row r="25" spans="1:6">
      <c r="A25" s="3" t="s">
        <v>43</v>
      </c>
      <c r="B25" s="7">
        <v>5151</v>
      </c>
      <c r="C25" s="7">
        <v>3750</v>
      </c>
      <c r="D25" s="7">
        <f>[1]CST!E73</f>
        <v>3750</v>
      </c>
      <c r="E25" s="7">
        <f t="shared" si="1"/>
        <v>-1401</v>
      </c>
    </row>
    <row r="26" spans="1:6">
      <c r="A26" s="3" t="s">
        <v>44</v>
      </c>
      <c r="B26" s="7">
        <v>139754</v>
      </c>
      <c r="C26" s="7">
        <v>121385</v>
      </c>
      <c r="D26" s="7">
        <f>[1]CST!E87</f>
        <v>121385</v>
      </c>
      <c r="E26" s="7">
        <f t="shared" si="1"/>
        <v>-18369</v>
      </c>
    </row>
    <row r="27" spans="1:6">
      <c r="A27" s="3" t="s">
        <v>45</v>
      </c>
      <c r="B27" s="7">
        <v>1225</v>
      </c>
      <c r="C27" s="7">
        <v>0</v>
      </c>
      <c r="D27" s="22">
        <f>[1]CST!E95</f>
        <v>20000</v>
      </c>
      <c r="E27" s="7">
        <f t="shared" si="1"/>
        <v>18775</v>
      </c>
      <c r="F27" s="3" t="s">
        <v>14</v>
      </c>
    </row>
    <row r="28" spans="1:6">
      <c r="A28" s="3" t="s">
        <v>46</v>
      </c>
      <c r="B28" s="7">
        <v>181525</v>
      </c>
      <c r="C28" s="7">
        <v>180000</v>
      </c>
      <c r="D28" s="22">
        <f>[1]CST!E120</f>
        <v>90000</v>
      </c>
      <c r="E28" s="7">
        <f t="shared" si="1"/>
        <v>-91525</v>
      </c>
      <c r="F28" s="3" t="s">
        <v>15</v>
      </c>
    </row>
    <row r="29" spans="1:6">
      <c r="A29" s="3" t="s">
        <v>47</v>
      </c>
      <c r="B29" s="7">
        <v>5300</v>
      </c>
      <c r="C29" s="7">
        <v>4500</v>
      </c>
      <c r="D29" s="7">
        <f>[1]CST!E124</f>
        <v>4500</v>
      </c>
      <c r="E29" s="7">
        <f t="shared" si="1"/>
        <v>-800</v>
      </c>
    </row>
    <row r="30" spans="1:6">
      <c r="A30" s="3" t="s">
        <v>48</v>
      </c>
      <c r="B30" s="7">
        <v>38000</v>
      </c>
      <c r="C30" s="7">
        <v>37500</v>
      </c>
      <c r="D30" s="22">
        <f>[1]CST!E131</f>
        <v>39893.125</v>
      </c>
      <c r="E30" s="7">
        <f t="shared" si="1"/>
        <v>1893.125</v>
      </c>
      <c r="F30" s="3" t="s">
        <v>16</v>
      </c>
    </row>
    <row r="31" spans="1:6">
      <c r="A31" s="3" t="s">
        <v>49</v>
      </c>
      <c r="B31" s="10">
        <v>3353</v>
      </c>
      <c r="C31" s="10">
        <v>4500</v>
      </c>
      <c r="D31" s="21">
        <f>[1]CST!E135</f>
        <v>10000</v>
      </c>
      <c r="E31" s="10">
        <f t="shared" si="1"/>
        <v>6647</v>
      </c>
      <c r="F31" s="3" t="s">
        <v>17</v>
      </c>
    </row>
    <row r="32" spans="1:6">
      <c r="A32" s="6" t="s">
        <v>50</v>
      </c>
      <c r="B32" s="11">
        <f>SUM(B21:B31)</f>
        <v>1564316.08</v>
      </c>
      <c r="C32" s="11">
        <v>1672155.7115</v>
      </c>
      <c r="D32" s="11">
        <f>SUM(D21:D31)</f>
        <v>1657128.8365</v>
      </c>
      <c r="E32" s="11">
        <f t="shared" si="1"/>
        <v>92812.756499999901</v>
      </c>
    </row>
    <row r="33" spans="1:5">
      <c r="B33" s="7"/>
      <c r="C33" s="7"/>
      <c r="D33" s="7"/>
      <c r="E33" s="7"/>
    </row>
    <row r="34" spans="1:5">
      <c r="A34" s="6" t="s">
        <v>51</v>
      </c>
      <c r="B34" s="11">
        <f>B17-B32</f>
        <v>190696.91999999993</v>
      </c>
      <c r="C34" s="11">
        <v>-9938.874700000044</v>
      </c>
      <c r="D34" s="11">
        <f>D17-D32</f>
        <v>6088.000299999956</v>
      </c>
      <c r="E34" s="11">
        <f>D34-B34</f>
        <v>-184608.91969999997</v>
      </c>
    </row>
    <row r="36" spans="1:5">
      <c r="A36" s="12" t="s">
        <v>52</v>
      </c>
    </row>
    <row r="37" spans="1:5">
      <c r="A37" s="13" t="s">
        <v>53</v>
      </c>
      <c r="C37" s="7">
        <v>147750</v>
      </c>
      <c r="D37" s="7">
        <f>C37</f>
        <v>147750</v>
      </c>
    </row>
    <row r="38" spans="1:5">
      <c r="C38" s="7"/>
      <c r="D38" s="7"/>
    </row>
    <row r="39" spans="1:5">
      <c r="A39" s="12" t="s">
        <v>54</v>
      </c>
    </row>
    <row r="40" spans="1:5">
      <c r="A40" s="12"/>
    </row>
    <row r="41" spans="1:5">
      <c r="A41" s="12" t="s">
        <v>55</v>
      </c>
    </row>
    <row r="42" spans="1:5">
      <c r="A42" s="14" t="s">
        <v>56</v>
      </c>
      <c r="B42" s="15">
        <v>4</v>
      </c>
      <c r="C42" s="15">
        <v>6</v>
      </c>
      <c r="D42" s="15">
        <v>6</v>
      </c>
    </row>
    <row r="43" spans="1:5">
      <c r="A43" s="14" t="s">
        <v>57</v>
      </c>
      <c r="B43" s="15">
        <v>3</v>
      </c>
      <c r="C43" s="15">
        <v>3</v>
      </c>
      <c r="D43" s="15">
        <v>3</v>
      </c>
    </row>
    <row r="44" spans="1:5">
      <c r="A44" s="14" t="s">
        <v>58</v>
      </c>
      <c r="B44" s="15">
        <v>3</v>
      </c>
      <c r="C44" s="15">
        <v>3</v>
      </c>
      <c r="D44" s="15">
        <v>3</v>
      </c>
    </row>
    <row r="45" spans="1:5">
      <c r="A45" s="14" t="s">
        <v>59</v>
      </c>
      <c r="B45" s="15">
        <v>3</v>
      </c>
      <c r="C45" s="15">
        <v>3</v>
      </c>
      <c r="D45" s="15">
        <v>3</v>
      </c>
    </row>
    <row r="46" spans="1:5">
      <c r="A46" s="6" t="s">
        <v>60</v>
      </c>
      <c r="B46" s="16">
        <f>SUM(B42:B45)</f>
        <v>13</v>
      </c>
      <c r="C46" s="16">
        <v>15</v>
      </c>
      <c r="D46" s="16">
        <f>SUM(D42:D45)</f>
        <v>15</v>
      </c>
    </row>
    <row r="47" spans="1:5">
      <c r="C47" s="17"/>
      <c r="D47" s="17"/>
    </row>
    <row r="48" spans="1:5">
      <c r="A48" s="12" t="s">
        <v>61</v>
      </c>
    </row>
    <row r="49" spans="1:4">
      <c r="A49" s="3" t="s">
        <v>62</v>
      </c>
      <c r="C49" s="18">
        <v>370</v>
      </c>
      <c r="D49" s="18">
        <f>'Sci Summary'!D42+'CCA Summary'!D41+'CPA Summary'!D41</f>
        <v>365</v>
      </c>
    </row>
    <row r="50" spans="1:4">
      <c r="A50" s="3" t="s">
        <v>63</v>
      </c>
      <c r="C50" s="18">
        <v>320</v>
      </c>
      <c r="D50" s="18">
        <f>'Sci Summary'!D43+'CCA Summary'!D42+'CPA Summary'!D42</f>
        <v>315</v>
      </c>
    </row>
    <row r="51" spans="1:4">
      <c r="A51" s="3" t="s">
        <v>64</v>
      </c>
      <c r="C51" s="18">
        <v>100</v>
      </c>
      <c r="D51" s="18">
        <f>'Sci Summary'!D44</f>
        <v>100</v>
      </c>
    </row>
    <row r="52" spans="1:4">
      <c r="A52" s="3" t="s">
        <v>65</v>
      </c>
      <c r="C52" s="18">
        <v>90</v>
      </c>
      <c r="D52" s="18">
        <f>'Sci Summary'!D45+'CCA Summary'!D44+'CPA Summary'!D44</f>
        <v>90</v>
      </c>
    </row>
    <row r="53" spans="1:4">
      <c r="A53" s="6" t="s">
        <v>60</v>
      </c>
      <c r="C53" s="19">
        <v>880</v>
      </c>
      <c r="D53" s="19">
        <f>SUM(D49:D52)</f>
        <v>870</v>
      </c>
    </row>
  </sheetData>
  <sheetCalcPr fullCalcOnLoad="1"/>
  <mergeCells count="3">
    <mergeCell ref="A1:E1"/>
    <mergeCell ref="A2:E2"/>
    <mergeCell ref="A3:E3"/>
  </mergeCells>
  <phoneticPr fontId="8" type="noConversion"/>
  <pageMargins left="0.75" right="0.75" top="1" bottom="1" header="0.5" footer="0.5"/>
  <pageSetup scale="67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F55"/>
  <sheetViews>
    <sheetView view="pageLayout" topLeftCell="A7" workbookViewId="0">
      <selection activeCell="B7" sqref="B7"/>
    </sheetView>
  </sheetViews>
  <sheetFormatPr baseColWidth="10" defaultRowHeight="13"/>
  <cols>
    <col min="1" max="1" width="34" style="3" customWidth="1"/>
    <col min="2" max="5" width="16.5" style="3" customWidth="1"/>
    <col min="6" max="6" width="75" style="3" bestFit="1" customWidth="1"/>
    <col min="7" max="16384" width="10.83203125" style="3"/>
  </cols>
  <sheetData>
    <row r="1" spans="1:6" ht="14">
      <c r="A1" s="2" t="s">
        <v>24</v>
      </c>
      <c r="B1" s="1"/>
      <c r="C1" s="1"/>
      <c r="D1" s="1"/>
      <c r="E1" s="1"/>
    </row>
    <row r="2" spans="1:6" ht="14">
      <c r="A2" s="2" t="s">
        <v>90</v>
      </c>
      <c r="B2" s="1"/>
      <c r="C2" s="1"/>
      <c r="D2" s="1"/>
      <c r="E2" s="1"/>
    </row>
    <row r="3" spans="1:6" ht="14">
      <c r="A3" s="1" t="s">
        <v>26</v>
      </c>
      <c r="B3" s="1"/>
      <c r="C3" s="1"/>
      <c r="D3" s="1"/>
      <c r="E3" s="1"/>
    </row>
    <row r="5" spans="1:6">
      <c r="B5" s="4"/>
      <c r="C5" s="4"/>
      <c r="D5" s="4" t="s">
        <v>67</v>
      </c>
      <c r="E5" s="4" t="s">
        <v>27</v>
      </c>
    </row>
    <row r="6" spans="1:6">
      <c r="B6" s="4" t="s">
        <v>68</v>
      </c>
      <c r="C6" s="4" t="s">
        <v>69</v>
      </c>
      <c r="D6" s="4" t="s">
        <v>69</v>
      </c>
      <c r="E6" s="4" t="s">
        <v>70</v>
      </c>
    </row>
    <row r="7" spans="1:6">
      <c r="B7" s="5" t="s">
        <v>71</v>
      </c>
      <c r="C7" s="5" t="s">
        <v>28</v>
      </c>
      <c r="D7" s="5" t="s">
        <v>28</v>
      </c>
      <c r="E7" s="5" t="s">
        <v>72</v>
      </c>
      <c r="F7" s="20" t="s">
        <v>73</v>
      </c>
    </row>
    <row r="8" spans="1:6">
      <c r="A8" s="6" t="s">
        <v>29</v>
      </c>
    </row>
    <row r="10" spans="1:6">
      <c r="A10" s="3" t="s">
        <v>30</v>
      </c>
    </row>
    <row r="11" spans="1:6">
      <c r="A11" s="3" t="s">
        <v>91</v>
      </c>
      <c r="B11" s="7">
        <v>98309</v>
      </c>
      <c r="C11" s="7">
        <f>[2]SciAcademy!E8</f>
        <v>60000</v>
      </c>
      <c r="D11" s="22">
        <f>[3]SciAcademy!E7+[3]SciAcademy!E8</f>
        <v>97108</v>
      </c>
      <c r="E11" s="7">
        <f>D11-B11</f>
        <v>-1201</v>
      </c>
      <c r="F11" s="3" t="s">
        <v>92</v>
      </c>
    </row>
    <row r="12" spans="1:6">
      <c r="A12" s="3" t="s">
        <v>93</v>
      </c>
      <c r="B12" s="8">
        <v>1508736</v>
      </c>
      <c r="C12" s="8">
        <f>[2]SciAcademy!E9</f>
        <v>1728760</v>
      </c>
      <c r="D12" s="30">
        <f>[3]SciAcademy!E9</f>
        <v>1804280</v>
      </c>
      <c r="E12" s="8">
        <f t="shared" ref="E12:E17" si="0">D12-B12</f>
        <v>295544</v>
      </c>
      <c r="F12" s="3" t="s">
        <v>94</v>
      </c>
    </row>
    <row r="13" spans="1:6">
      <c r="A13" s="3" t="s">
        <v>95</v>
      </c>
      <c r="B13" s="10">
        <v>6103</v>
      </c>
      <c r="C13" s="10">
        <v>0</v>
      </c>
      <c r="D13" s="10">
        <v>0</v>
      </c>
      <c r="E13" s="10">
        <f t="shared" si="0"/>
        <v>-6103</v>
      </c>
    </row>
    <row r="14" spans="1:6">
      <c r="A14" s="3" t="s">
        <v>34</v>
      </c>
      <c r="B14" s="7">
        <v>1613148</v>
      </c>
      <c r="C14" s="7">
        <f>SUM(C11:C13)</f>
        <v>1788760</v>
      </c>
      <c r="D14" s="22">
        <f>SUM(D11:D13)</f>
        <v>1901388</v>
      </c>
      <c r="E14" s="7">
        <f t="shared" si="0"/>
        <v>288240</v>
      </c>
    </row>
    <row r="15" spans="1:6">
      <c r="A15" s="3" t="s">
        <v>77</v>
      </c>
      <c r="B15" s="7">
        <v>2018579</v>
      </c>
      <c r="C15" s="7">
        <f>[2]SciAcademy!E19</f>
        <v>2272555.06</v>
      </c>
      <c r="D15" s="22">
        <f>[3]SciAcademy!E19</f>
        <v>2220347.38</v>
      </c>
      <c r="E15" s="7">
        <f t="shared" si="0"/>
        <v>201768.37999999989</v>
      </c>
      <c r="F15" s="3" t="s">
        <v>0</v>
      </c>
    </row>
    <row r="16" spans="1:6">
      <c r="A16" s="3" t="s">
        <v>35</v>
      </c>
      <c r="B16" s="10">
        <v>608744</v>
      </c>
      <c r="C16" s="10">
        <f>[2]SciAcademy!E30</f>
        <v>366572.16999999993</v>
      </c>
      <c r="D16" s="10">
        <f>[3]SciAcademy!E30</f>
        <v>366572.16999999993</v>
      </c>
      <c r="E16" s="10">
        <f t="shared" si="0"/>
        <v>-242171.83000000007</v>
      </c>
    </row>
    <row r="17" spans="1:6">
      <c r="A17" s="6" t="s">
        <v>37</v>
      </c>
      <c r="B17" s="11">
        <v>4240471</v>
      </c>
      <c r="C17" s="11">
        <f>SUM(C14:C16)</f>
        <v>4427887.2300000004</v>
      </c>
      <c r="D17" s="11">
        <f>SUM(D14:D16)</f>
        <v>4488307.55</v>
      </c>
      <c r="E17" s="11">
        <f t="shared" si="0"/>
        <v>247836.54999999981</v>
      </c>
    </row>
    <row r="18" spans="1:6">
      <c r="A18" s="6"/>
      <c r="B18" s="7"/>
      <c r="C18" s="7"/>
      <c r="D18" s="7"/>
      <c r="E18" s="7"/>
    </row>
    <row r="19" spans="1:6">
      <c r="B19" s="7"/>
      <c r="C19" s="7"/>
      <c r="D19" s="7"/>
      <c r="E19" s="7"/>
    </row>
    <row r="20" spans="1:6">
      <c r="A20" s="6" t="s">
        <v>38</v>
      </c>
      <c r="B20" s="7"/>
      <c r="C20" s="7"/>
      <c r="D20" s="7"/>
      <c r="E20" s="7"/>
    </row>
    <row r="21" spans="1:6">
      <c r="B21" s="7"/>
      <c r="C21" s="7"/>
      <c r="D21" s="7"/>
      <c r="E21" s="7"/>
    </row>
    <row r="22" spans="1:6">
      <c r="A22" s="3" t="s">
        <v>39</v>
      </c>
      <c r="B22" s="7">
        <v>2032180</v>
      </c>
      <c r="C22" s="7">
        <f>[2]SciAcademy!E51</f>
        <v>2304443.81</v>
      </c>
      <c r="D22" s="22">
        <f>[3]SciAcademy!E51</f>
        <v>2371533.81</v>
      </c>
      <c r="E22" s="7">
        <f>D22-B22</f>
        <v>339353.81000000006</v>
      </c>
      <c r="F22" s="3" t="s">
        <v>1</v>
      </c>
    </row>
    <row r="23" spans="1:6">
      <c r="A23" s="3" t="s">
        <v>40</v>
      </c>
      <c r="B23" s="7">
        <v>342737</v>
      </c>
      <c r="C23" s="7">
        <f>[2]SciAcademy!E60</f>
        <v>411586.58766999986</v>
      </c>
      <c r="D23" s="22">
        <f>[3]SciAcademy!E60</f>
        <v>426152.46566999995</v>
      </c>
      <c r="E23" s="7">
        <f t="shared" ref="E23:E35" si="1">D23-B23</f>
        <v>83415.465669999947</v>
      </c>
      <c r="F23" s="3" t="s">
        <v>1</v>
      </c>
    </row>
    <row r="24" spans="1:6">
      <c r="A24" s="3" t="s">
        <v>78</v>
      </c>
      <c r="B24" s="7">
        <v>474062</v>
      </c>
      <c r="C24" s="7">
        <f>[2]SciAcademy!E66</f>
        <v>391500</v>
      </c>
      <c r="D24" s="22">
        <f>[3]SciAcademy!E66</f>
        <v>423900</v>
      </c>
      <c r="E24" s="7">
        <f t="shared" si="1"/>
        <v>-50162</v>
      </c>
      <c r="F24" s="3" t="s">
        <v>2</v>
      </c>
    </row>
    <row r="25" spans="1:6">
      <c r="A25" s="3" t="s">
        <v>41</v>
      </c>
      <c r="B25" s="7">
        <v>360666</v>
      </c>
      <c r="C25" s="7">
        <f>[2]SciAcademy!E75</f>
        <v>392074.49859999999</v>
      </c>
      <c r="D25" s="22">
        <f>[3]SciAcademy!E76</f>
        <v>396230.47279999999</v>
      </c>
      <c r="E25" s="7">
        <f t="shared" si="1"/>
        <v>35564.472799999989</v>
      </c>
      <c r="F25" s="3" t="s">
        <v>3</v>
      </c>
    </row>
    <row r="26" spans="1:6">
      <c r="A26" s="3" t="s">
        <v>42</v>
      </c>
      <c r="B26" s="7">
        <v>58351</v>
      </c>
      <c r="C26" s="7">
        <f>[2]SciAcademy!E80</f>
        <v>75400</v>
      </c>
      <c r="D26" s="22">
        <f>[3]SciAcademy!E81</f>
        <v>74300</v>
      </c>
      <c r="E26" s="7">
        <f t="shared" si="1"/>
        <v>15949</v>
      </c>
      <c r="F26" s="3" t="s">
        <v>4</v>
      </c>
    </row>
    <row r="27" spans="1:6">
      <c r="A27" s="3" t="s">
        <v>43</v>
      </c>
      <c r="B27" s="7">
        <v>27000</v>
      </c>
      <c r="C27" s="7">
        <f>[2]SciAcademy!E84</f>
        <v>27000</v>
      </c>
      <c r="D27" s="7">
        <f>[3]SciAcademy!E85</f>
        <v>27000</v>
      </c>
      <c r="E27" s="7">
        <f t="shared" si="1"/>
        <v>0</v>
      </c>
    </row>
    <row r="28" spans="1:6">
      <c r="A28" s="3" t="s">
        <v>44</v>
      </c>
      <c r="B28" s="7">
        <v>321294.25</v>
      </c>
      <c r="C28" s="7">
        <f>[2]SciAcademy!E98</f>
        <v>241250</v>
      </c>
      <c r="D28" s="22">
        <f>[3]SciAcademy!E99</f>
        <v>224900</v>
      </c>
      <c r="E28" s="7">
        <f t="shared" si="1"/>
        <v>-96394.25</v>
      </c>
      <c r="F28" s="3" t="s">
        <v>5</v>
      </c>
    </row>
    <row r="29" spans="1:6">
      <c r="A29" s="3" t="s">
        <v>45</v>
      </c>
      <c r="B29" s="8">
        <v>93092</v>
      </c>
      <c r="C29" s="8">
        <f>[2]SciAcademy!E106</f>
        <v>93814</v>
      </c>
      <c r="D29" s="8">
        <f>[3]SciAcademy!E107</f>
        <v>93814</v>
      </c>
      <c r="E29" s="8">
        <f t="shared" si="1"/>
        <v>722</v>
      </c>
    </row>
    <row r="30" spans="1:6">
      <c r="A30" s="24" t="s">
        <v>46</v>
      </c>
      <c r="B30" s="25">
        <v>399670</v>
      </c>
      <c r="C30" s="25">
        <f>[2]SciAcademy!E131</f>
        <v>313570</v>
      </c>
      <c r="D30" s="25">
        <f>[3]SciAcademy!E131</f>
        <v>313220</v>
      </c>
      <c r="E30" s="25">
        <f t="shared" si="1"/>
        <v>-86450</v>
      </c>
      <c r="F30" s="3" t="s">
        <v>6</v>
      </c>
    </row>
    <row r="31" spans="1:6">
      <c r="A31" s="24" t="s">
        <v>7</v>
      </c>
      <c r="B31" s="25">
        <v>6836.81</v>
      </c>
      <c r="C31" s="25">
        <v>0</v>
      </c>
      <c r="D31" s="25">
        <v>0</v>
      </c>
      <c r="E31" s="25">
        <f t="shared" si="1"/>
        <v>-6836.81</v>
      </c>
    </row>
    <row r="32" spans="1:6">
      <c r="A32" s="3" t="s">
        <v>47</v>
      </c>
      <c r="B32" s="7">
        <v>21700</v>
      </c>
      <c r="C32" s="7">
        <f>[2]SciAcademy!E135</f>
        <v>19000</v>
      </c>
      <c r="D32" s="7">
        <f>[3]SciAcademy!E135</f>
        <v>19000</v>
      </c>
      <c r="E32" s="7">
        <f t="shared" si="1"/>
        <v>-2700</v>
      </c>
    </row>
    <row r="33" spans="1:5">
      <c r="A33" s="3" t="s">
        <v>48</v>
      </c>
      <c r="B33" s="7">
        <v>94158.77</v>
      </c>
      <c r="C33" s="7">
        <f>[2]SciAcademy!E142</f>
        <v>33293.125</v>
      </c>
      <c r="D33" s="7">
        <f>[3]SciAcademy!E142</f>
        <v>33293.125</v>
      </c>
      <c r="E33" s="7">
        <f t="shared" si="1"/>
        <v>-60865.645000000004</v>
      </c>
    </row>
    <row r="34" spans="1:5">
      <c r="A34" s="3" t="s">
        <v>49</v>
      </c>
      <c r="B34" s="10">
        <v>55000</v>
      </c>
      <c r="C34" s="10">
        <f>[2]SciAcademy!E146</f>
        <v>60000</v>
      </c>
      <c r="D34" s="10">
        <f>[3]SciAcademy!E146</f>
        <v>60000</v>
      </c>
      <c r="E34" s="10">
        <f t="shared" si="1"/>
        <v>5000</v>
      </c>
    </row>
    <row r="35" spans="1:5">
      <c r="A35" s="6" t="s">
        <v>50</v>
      </c>
      <c r="B35" s="11">
        <v>4286747.83</v>
      </c>
      <c r="C35" s="11">
        <f>SUM(C22:C34)</f>
        <v>4362932.0212699994</v>
      </c>
      <c r="D35" s="11">
        <f>[3]SciAcademy!E149</f>
        <v>4463343.87347</v>
      </c>
      <c r="E35" s="11">
        <f t="shared" si="1"/>
        <v>176596.04346999992</v>
      </c>
    </row>
    <row r="36" spans="1:5">
      <c r="B36" s="7"/>
      <c r="C36" s="7"/>
      <c r="D36" s="7"/>
      <c r="E36" s="7"/>
    </row>
    <row r="37" spans="1:5">
      <c r="A37" s="6" t="s">
        <v>51</v>
      </c>
      <c r="B37" s="11">
        <f>B17-B35</f>
        <v>-46276.830000000075</v>
      </c>
      <c r="C37" s="11">
        <f>C17-C35</f>
        <v>64955.208730001003</v>
      </c>
      <c r="D37" s="11">
        <f>D17-D35</f>
        <v>24963.676529999822</v>
      </c>
      <c r="E37" s="11">
        <f>C37-B37</f>
        <v>111232.03873000108</v>
      </c>
    </row>
    <row r="38" spans="1:5">
      <c r="B38" s="7"/>
      <c r="C38" s="7"/>
      <c r="D38" s="7"/>
      <c r="E38" s="7"/>
    </row>
    <row r="39" spans="1:5">
      <c r="A39" s="12" t="s">
        <v>54</v>
      </c>
    </row>
    <row r="41" spans="1:5">
      <c r="A41" s="12" t="s">
        <v>61</v>
      </c>
    </row>
    <row r="42" spans="1:5">
      <c r="A42" s="3" t="s">
        <v>62</v>
      </c>
      <c r="B42" s="3">
        <v>122</v>
      </c>
      <c r="C42" s="18">
        <f>[2]SciAcademy!E164</f>
        <v>130</v>
      </c>
      <c r="D42" s="18">
        <v>125</v>
      </c>
    </row>
    <row r="43" spans="1:5">
      <c r="A43" s="3" t="s">
        <v>63</v>
      </c>
      <c r="B43" s="3">
        <v>112</v>
      </c>
      <c r="C43" s="18">
        <f>[2]SciAcademy!E165</f>
        <v>120</v>
      </c>
      <c r="D43" s="18">
        <v>115</v>
      </c>
    </row>
    <row r="44" spans="1:5">
      <c r="A44" s="3" t="s">
        <v>64</v>
      </c>
      <c r="B44" s="3">
        <v>98</v>
      </c>
      <c r="C44" s="18">
        <f>[2]SciAcademy!E166</f>
        <v>100</v>
      </c>
      <c r="D44" s="18">
        <v>100</v>
      </c>
    </row>
    <row r="45" spans="1:5">
      <c r="A45" s="3" t="s">
        <v>65</v>
      </c>
      <c r="B45" s="3">
        <v>69</v>
      </c>
      <c r="C45" s="18">
        <f>[2]SciAcademy!E167</f>
        <v>90</v>
      </c>
      <c r="D45" s="18">
        <v>90</v>
      </c>
    </row>
    <row r="46" spans="1:5">
      <c r="A46" s="6" t="s">
        <v>79</v>
      </c>
      <c r="B46" s="6">
        <f>SUM(B42:B45)</f>
        <v>401</v>
      </c>
      <c r="C46" s="19">
        <f>SUM(C42:C45)</f>
        <v>440</v>
      </c>
      <c r="D46" s="19">
        <f>SUM(D42:D45)</f>
        <v>430</v>
      </c>
    </row>
    <row r="48" spans="1:5">
      <c r="A48" s="12" t="s">
        <v>80</v>
      </c>
    </row>
    <row r="49" spans="1:4">
      <c r="A49" s="3" t="s">
        <v>81</v>
      </c>
      <c r="B49" s="3">
        <v>2</v>
      </c>
      <c r="C49" s="3">
        <v>2</v>
      </c>
      <c r="D49" s="3">
        <v>2</v>
      </c>
    </row>
    <row r="50" spans="1:4">
      <c r="A50" s="3" t="s">
        <v>82</v>
      </c>
      <c r="B50" s="3">
        <v>48</v>
      </c>
      <c r="C50" s="3">
        <v>48</v>
      </c>
      <c r="D50" s="3">
        <v>48</v>
      </c>
    </row>
    <row r="51" spans="1:4">
      <c r="A51" s="3" t="s">
        <v>83</v>
      </c>
      <c r="B51" s="3">
        <v>21</v>
      </c>
      <c r="C51" s="3">
        <v>21</v>
      </c>
      <c r="D51" s="3">
        <v>21</v>
      </c>
    </row>
    <row r="52" spans="1:4">
      <c r="A52" s="6" t="s">
        <v>84</v>
      </c>
      <c r="B52" s="6">
        <f>SUM(B49:B51)</f>
        <v>71</v>
      </c>
      <c r="C52" s="19">
        <f>SUM(C49:C51)</f>
        <v>71</v>
      </c>
      <c r="D52" s="19">
        <f>SUM(D49:D51)</f>
        <v>71</v>
      </c>
    </row>
    <row r="53" spans="1:4">
      <c r="A53" s="6" t="s">
        <v>85</v>
      </c>
      <c r="B53" s="26">
        <f>SUM(B49:B51)/SUM(B42:B45)</f>
        <v>0.17705735660847879</v>
      </c>
      <c r="C53" s="26">
        <f>SUM(C49:C51)/SUM(C42:C45)</f>
        <v>0.16136363636363638</v>
      </c>
      <c r="D53" s="26">
        <f>SUM(D49:D51)/SUM(D42:D45)</f>
        <v>0.16511627906976745</v>
      </c>
    </row>
    <row r="55" spans="1:4">
      <c r="A55" s="6" t="s">
        <v>8</v>
      </c>
    </row>
  </sheetData>
  <sheetCalcPr fullCalcOnLoad="1"/>
  <mergeCells count="3">
    <mergeCell ref="A1:E1"/>
    <mergeCell ref="A2:E2"/>
    <mergeCell ref="A3:E3"/>
  </mergeCells>
  <phoneticPr fontId="8" type="noConversion"/>
  <pageMargins left="0.75" right="0.75" top="1" bottom="1" header="0.5" footer="0.5"/>
  <pageSetup scale="65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F50"/>
  <sheetViews>
    <sheetView view="pageLayout" topLeftCell="A19" workbookViewId="0">
      <selection activeCell="F27" sqref="F27"/>
    </sheetView>
  </sheetViews>
  <sheetFormatPr baseColWidth="10" defaultRowHeight="13"/>
  <cols>
    <col min="1" max="1" width="35" style="3" customWidth="1"/>
    <col min="2" max="2" width="13" style="3" customWidth="1"/>
    <col min="3" max="4" width="12.83203125" style="3" customWidth="1"/>
    <col min="5" max="5" width="15.83203125" style="3" bestFit="1" customWidth="1"/>
    <col min="6" max="6" width="63.5" style="3" bestFit="1" customWidth="1"/>
    <col min="7" max="16384" width="10.83203125" style="3"/>
  </cols>
  <sheetData>
    <row r="1" spans="1:6" ht="14">
      <c r="A1" s="2" t="s">
        <v>24</v>
      </c>
      <c r="B1" s="1"/>
      <c r="C1" s="1"/>
      <c r="D1" s="1"/>
      <c r="E1" s="1"/>
    </row>
    <row r="2" spans="1:6" ht="14">
      <c r="A2" s="2" t="s">
        <v>66</v>
      </c>
      <c r="B2" s="1"/>
      <c r="C2" s="1"/>
      <c r="D2" s="1"/>
      <c r="E2" s="1"/>
    </row>
    <row r="3" spans="1:6" ht="14">
      <c r="A3" s="1" t="s">
        <v>26</v>
      </c>
      <c r="B3" s="1"/>
      <c r="C3" s="1"/>
      <c r="D3" s="1"/>
      <c r="E3" s="1"/>
    </row>
    <row r="5" spans="1:6">
      <c r="B5" s="4"/>
      <c r="C5" s="4"/>
      <c r="D5" s="4" t="s">
        <v>67</v>
      </c>
      <c r="E5" s="4" t="s">
        <v>27</v>
      </c>
    </row>
    <row r="6" spans="1:6">
      <c r="B6" s="4" t="s">
        <v>68</v>
      </c>
      <c r="C6" s="4" t="s">
        <v>69</v>
      </c>
      <c r="D6" s="4" t="s">
        <v>69</v>
      </c>
      <c r="E6" s="4" t="s">
        <v>70</v>
      </c>
    </row>
    <row r="7" spans="1:6">
      <c r="B7" s="5" t="s">
        <v>71</v>
      </c>
      <c r="C7" s="5" t="s">
        <v>28</v>
      </c>
      <c r="D7" s="5" t="s">
        <v>28</v>
      </c>
      <c r="E7" s="5" t="s">
        <v>72</v>
      </c>
      <c r="F7" s="20" t="s">
        <v>73</v>
      </c>
    </row>
    <row r="8" spans="1:6">
      <c r="A8" s="6" t="s">
        <v>29</v>
      </c>
    </row>
    <row r="10" spans="1:6">
      <c r="A10" s="3" t="s">
        <v>30</v>
      </c>
    </row>
    <row r="11" spans="1:6">
      <c r="A11" s="3" t="s">
        <v>74</v>
      </c>
      <c r="B11" s="7">
        <v>250000</v>
      </c>
      <c r="C11" s="7">
        <v>0</v>
      </c>
      <c r="D11" s="7">
        <f>[4]CCA!E7</f>
        <v>0</v>
      </c>
      <c r="E11" s="7">
        <f>D11-B11</f>
        <v>-250000</v>
      </c>
    </row>
    <row r="12" spans="1:6">
      <c r="A12" s="3" t="s">
        <v>75</v>
      </c>
      <c r="B12" s="10">
        <v>408616</v>
      </c>
      <c r="C12" s="10">
        <v>864380</v>
      </c>
      <c r="D12" s="21">
        <f>[4]CCA!E8</f>
        <v>923120</v>
      </c>
      <c r="E12" s="10">
        <f t="shared" ref="E12:E16" si="0">D12-B12</f>
        <v>514504</v>
      </c>
      <c r="F12" s="3" t="s">
        <v>9</v>
      </c>
    </row>
    <row r="13" spans="1:6">
      <c r="A13" s="3" t="s">
        <v>76</v>
      </c>
      <c r="B13" s="7">
        <v>658616</v>
      </c>
      <c r="C13" s="7">
        <v>864380</v>
      </c>
      <c r="D13" s="7">
        <f>[4]CCA!E9</f>
        <v>923120</v>
      </c>
      <c r="E13" s="7">
        <f t="shared" si="0"/>
        <v>264504</v>
      </c>
    </row>
    <row r="14" spans="1:6">
      <c r="A14" s="3" t="s">
        <v>77</v>
      </c>
      <c r="B14" s="7">
        <v>483348</v>
      </c>
      <c r="C14" s="7">
        <v>1058335.7000000002</v>
      </c>
      <c r="D14" s="22">
        <f>[4]CCA!E18</f>
        <v>1040467.1200000001</v>
      </c>
      <c r="E14" s="7">
        <f t="shared" si="0"/>
        <v>557119.12000000011</v>
      </c>
      <c r="F14" s="3" t="s">
        <v>10</v>
      </c>
    </row>
    <row r="15" spans="1:6">
      <c r="A15" s="3" t="s">
        <v>35</v>
      </c>
      <c r="B15" s="10">
        <v>462555</v>
      </c>
      <c r="C15" s="10">
        <v>462017.4</v>
      </c>
      <c r="D15" s="23">
        <f>[4]CCA!E29</f>
        <v>462017.4</v>
      </c>
      <c r="E15" s="10">
        <f t="shared" si="0"/>
        <v>-537.59999999997672</v>
      </c>
    </row>
    <row r="16" spans="1:6">
      <c r="A16" s="6" t="s">
        <v>37</v>
      </c>
      <c r="B16" s="11">
        <v>1604519</v>
      </c>
      <c r="C16" s="11">
        <v>2384733.1</v>
      </c>
      <c r="D16" s="11">
        <f>SUM(D13:D15)</f>
        <v>2425604.52</v>
      </c>
      <c r="E16" s="11">
        <f t="shared" si="0"/>
        <v>821085.52</v>
      </c>
    </row>
    <row r="17" spans="1:6">
      <c r="A17" s="6"/>
      <c r="B17" s="7"/>
      <c r="C17" s="7"/>
      <c r="D17" s="7"/>
      <c r="E17" s="7"/>
    </row>
    <row r="18" spans="1:6">
      <c r="B18" s="7"/>
      <c r="C18" s="7"/>
      <c r="D18" s="7"/>
      <c r="E18" s="7"/>
    </row>
    <row r="19" spans="1:6">
      <c r="A19" s="6" t="s">
        <v>38</v>
      </c>
      <c r="B19" s="7"/>
      <c r="C19" s="7"/>
      <c r="D19" s="7"/>
      <c r="E19" s="7"/>
    </row>
    <row r="20" spans="1:6">
      <c r="B20" s="7"/>
      <c r="C20" s="7"/>
      <c r="D20" s="7"/>
      <c r="E20" s="7"/>
    </row>
    <row r="21" spans="1:6">
      <c r="A21" s="3" t="s">
        <v>39</v>
      </c>
      <c r="B21" s="7">
        <v>732229.1</v>
      </c>
      <c r="C21" s="7">
        <v>1152114.375</v>
      </c>
      <c r="D21" s="22">
        <f>[4]CCA!E50</f>
        <v>1160664.375</v>
      </c>
      <c r="E21" s="7">
        <f>D21-B21</f>
        <v>428435.27500000002</v>
      </c>
      <c r="F21" s="3" t="s">
        <v>1</v>
      </c>
    </row>
    <row r="22" spans="1:6">
      <c r="A22" s="3" t="s">
        <v>40</v>
      </c>
      <c r="B22" s="7">
        <v>138226.46</v>
      </c>
      <c r="C22" s="7">
        <v>207724.24437500004</v>
      </c>
      <c r="D22" s="22">
        <f>[4]CCA!E59</f>
        <v>209237.59437499999</v>
      </c>
      <c r="E22" s="7">
        <f t="shared" ref="E22:E33" si="1">D22-B22</f>
        <v>71011.134374999994</v>
      </c>
      <c r="F22" s="3" t="s">
        <v>1</v>
      </c>
    </row>
    <row r="23" spans="1:6">
      <c r="A23" s="3" t="s">
        <v>78</v>
      </c>
      <c r="B23" s="9">
        <v>192488</v>
      </c>
      <c r="C23" s="9">
        <v>253050</v>
      </c>
      <c r="D23" s="29">
        <f>[4]CCA!E65</f>
        <v>222450</v>
      </c>
      <c r="E23" s="9">
        <f t="shared" si="1"/>
        <v>29962</v>
      </c>
      <c r="F23" s="3" t="s">
        <v>11</v>
      </c>
    </row>
    <row r="24" spans="1:6">
      <c r="A24" s="3" t="s">
        <v>41</v>
      </c>
      <c r="B24" s="9">
        <v>161115</v>
      </c>
      <c r="C24" s="9">
        <v>186496.57</v>
      </c>
      <c r="D24" s="29">
        <f>[4]CCA!E74</f>
        <v>190583.712</v>
      </c>
      <c r="E24" s="9">
        <f t="shared" si="1"/>
        <v>29468.712</v>
      </c>
      <c r="F24" s="3" t="s">
        <v>3</v>
      </c>
    </row>
    <row r="25" spans="1:6">
      <c r="A25" s="3" t="s">
        <v>42</v>
      </c>
      <c r="B25" s="7">
        <v>16864</v>
      </c>
      <c r="C25" s="7">
        <v>37700</v>
      </c>
      <c r="D25" s="7">
        <f>[4]CCA!E79</f>
        <v>37700</v>
      </c>
      <c r="E25" s="7">
        <f t="shared" si="1"/>
        <v>20836</v>
      </c>
    </row>
    <row r="26" spans="1:6">
      <c r="A26" s="3" t="s">
        <v>43</v>
      </c>
      <c r="B26" s="7">
        <v>10000</v>
      </c>
      <c r="C26" s="7">
        <v>17800</v>
      </c>
      <c r="D26" s="7">
        <f>[4]CCA!E83</f>
        <v>17800</v>
      </c>
      <c r="E26" s="7">
        <f t="shared" si="1"/>
        <v>7800</v>
      </c>
    </row>
    <row r="27" spans="1:6">
      <c r="A27" s="3" t="s">
        <v>44</v>
      </c>
      <c r="B27" s="7">
        <v>89092</v>
      </c>
      <c r="C27" s="7">
        <v>112250</v>
      </c>
      <c r="D27" s="22">
        <f>[4]CCA!E97</f>
        <v>128250</v>
      </c>
      <c r="E27" s="7">
        <f t="shared" si="1"/>
        <v>39158</v>
      </c>
      <c r="F27" s="3" t="s">
        <v>22</v>
      </c>
    </row>
    <row r="28" spans="1:6">
      <c r="A28" s="3" t="s">
        <v>45</v>
      </c>
      <c r="B28" s="8">
        <v>60195</v>
      </c>
      <c r="C28" s="8">
        <v>73759.100000000006</v>
      </c>
      <c r="D28" s="8">
        <f>[4]CCA!E105</f>
        <v>73759.100000000006</v>
      </c>
      <c r="E28" s="8">
        <f t="shared" si="1"/>
        <v>13564.100000000006</v>
      </c>
    </row>
    <row r="29" spans="1:6">
      <c r="A29" s="24" t="s">
        <v>46</v>
      </c>
      <c r="B29" s="25">
        <v>128273</v>
      </c>
      <c r="C29" s="25">
        <v>170175</v>
      </c>
      <c r="D29" s="25">
        <f>[4]CCA!E129</f>
        <v>170175</v>
      </c>
      <c r="E29" s="25">
        <f t="shared" si="1"/>
        <v>41902</v>
      </c>
    </row>
    <row r="30" spans="1:6">
      <c r="A30" s="3" t="s">
        <v>47</v>
      </c>
      <c r="B30" s="7">
        <v>7500</v>
      </c>
      <c r="C30" s="7">
        <v>10000</v>
      </c>
      <c r="D30" s="7">
        <f>[4]CCA!E133</f>
        <v>10000</v>
      </c>
      <c r="E30" s="7">
        <f t="shared" si="1"/>
        <v>2500</v>
      </c>
    </row>
    <row r="31" spans="1:6">
      <c r="A31" s="3" t="s">
        <v>48</v>
      </c>
      <c r="B31" s="7">
        <v>23000</v>
      </c>
      <c r="C31" s="7">
        <v>27446.5625</v>
      </c>
      <c r="D31" s="22">
        <f>[4]CCA!E140</f>
        <v>57169.5625</v>
      </c>
      <c r="E31" s="7">
        <f t="shared" si="1"/>
        <v>34169.5625</v>
      </c>
      <c r="F31" s="3" t="s">
        <v>19</v>
      </c>
    </row>
    <row r="32" spans="1:6">
      <c r="A32" s="3" t="s">
        <v>49</v>
      </c>
      <c r="B32" s="10">
        <v>21000</v>
      </c>
      <c r="C32" s="10">
        <v>30000</v>
      </c>
      <c r="D32" s="10">
        <f>[4]CCA!E144</f>
        <v>30000</v>
      </c>
      <c r="E32" s="10">
        <f t="shared" si="1"/>
        <v>9000</v>
      </c>
    </row>
    <row r="33" spans="1:5">
      <c r="A33" s="6" t="s">
        <v>50</v>
      </c>
      <c r="B33" s="11">
        <v>1579982.56</v>
      </c>
      <c r="C33" s="11">
        <v>2278515.8518750002</v>
      </c>
      <c r="D33" s="11">
        <f>SUM(D21:D32)</f>
        <v>2307789.3438750003</v>
      </c>
      <c r="E33" s="11">
        <f t="shared" si="1"/>
        <v>727806.7838750002</v>
      </c>
    </row>
    <row r="34" spans="1:5">
      <c r="B34" s="7"/>
      <c r="C34" s="7"/>
      <c r="D34" s="7"/>
      <c r="E34" s="7"/>
    </row>
    <row r="35" spans="1:5">
      <c r="A35" s="6" t="s">
        <v>51</v>
      </c>
      <c r="B35" s="11">
        <f>B16-B33</f>
        <v>24536.439999999944</v>
      </c>
      <c r="C35" s="11">
        <v>106217.24812499993</v>
      </c>
      <c r="D35" s="11">
        <f>D16-D33</f>
        <v>117815.17612499977</v>
      </c>
      <c r="E35" s="11">
        <f>D35-B35</f>
        <v>93278.736124999821</v>
      </c>
    </row>
    <row r="36" spans="1:5">
      <c r="A36" s="6"/>
      <c r="B36" s="11"/>
      <c r="C36" s="11"/>
      <c r="D36" s="11"/>
      <c r="E36" s="11"/>
    </row>
    <row r="37" spans="1:5">
      <c r="B37" s="7"/>
      <c r="C37" s="7"/>
      <c r="D37" s="7"/>
      <c r="E37" s="7"/>
    </row>
    <row r="38" spans="1:5">
      <c r="A38" s="12" t="s">
        <v>54</v>
      </c>
    </row>
    <row r="40" spans="1:5">
      <c r="A40" s="12" t="s">
        <v>61</v>
      </c>
    </row>
    <row r="41" spans="1:5">
      <c r="A41" s="3" t="s">
        <v>62</v>
      </c>
      <c r="B41" s="3">
        <v>105</v>
      </c>
      <c r="C41" s="18">
        <v>120</v>
      </c>
      <c r="D41" s="18">
        <v>120</v>
      </c>
    </row>
    <row r="42" spans="1:5">
      <c r="A42" s="3" t="s">
        <v>63</v>
      </c>
      <c r="C42" s="18">
        <v>100</v>
      </c>
      <c r="D42" s="18">
        <v>100</v>
      </c>
    </row>
    <row r="43" spans="1:5">
      <c r="A43" s="6" t="s">
        <v>79</v>
      </c>
      <c r="B43" s="6">
        <f>SUM(B41:B42)</f>
        <v>105</v>
      </c>
      <c r="C43" s="19">
        <v>220</v>
      </c>
      <c r="D43" s="19">
        <v>220</v>
      </c>
    </row>
    <row r="45" spans="1:5">
      <c r="A45" s="12" t="s">
        <v>80</v>
      </c>
    </row>
    <row r="46" spans="1:5">
      <c r="A46" s="3" t="s">
        <v>81</v>
      </c>
      <c r="B46" s="3">
        <v>1</v>
      </c>
      <c r="C46" s="18">
        <v>2</v>
      </c>
      <c r="D46" s="18">
        <v>2</v>
      </c>
    </row>
    <row r="47" spans="1:5">
      <c r="A47" s="3" t="s">
        <v>82</v>
      </c>
      <c r="B47" s="3">
        <v>13</v>
      </c>
      <c r="C47" s="18">
        <v>20</v>
      </c>
      <c r="D47" s="18">
        <v>20</v>
      </c>
    </row>
    <row r="48" spans="1:5">
      <c r="A48" s="3" t="s">
        <v>83</v>
      </c>
      <c r="B48" s="3">
        <v>2</v>
      </c>
      <c r="C48" s="18">
        <v>4</v>
      </c>
      <c r="D48" s="18">
        <v>4</v>
      </c>
    </row>
    <row r="49" spans="1:4">
      <c r="A49" s="6" t="s">
        <v>84</v>
      </c>
      <c r="B49" s="6">
        <f>SUM(B46:B48)</f>
        <v>16</v>
      </c>
      <c r="C49" s="19">
        <v>26</v>
      </c>
      <c r="D49" s="19">
        <v>26</v>
      </c>
    </row>
    <row r="50" spans="1:4">
      <c r="A50" s="6" t="s">
        <v>85</v>
      </c>
      <c r="B50" s="26">
        <f>SUM(B46:B48)/B41</f>
        <v>0.15238095238095239</v>
      </c>
      <c r="C50" s="26">
        <v>0.11818181818181818</v>
      </c>
      <c r="D50" s="26">
        <v>0.11818181818181818</v>
      </c>
    </row>
  </sheetData>
  <sheetCalcPr fullCalcOnLoad="1"/>
  <mergeCells count="3">
    <mergeCell ref="A1:E1"/>
    <mergeCell ref="A2:E2"/>
    <mergeCell ref="A3:E3"/>
  </mergeCells>
  <phoneticPr fontId="8" type="noConversion"/>
  <pageMargins left="0.75" right="0.75" top="1" bottom="1" header="0.5" footer="0.5"/>
  <pageSetup scale="71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F50"/>
  <sheetViews>
    <sheetView view="pageLayout" topLeftCell="A9" workbookViewId="0">
      <selection activeCell="F27" sqref="F27"/>
    </sheetView>
  </sheetViews>
  <sheetFormatPr baseColWidth="10" defaultRowHeight="13"/>
  <cols>
    <col min="1" max="1" width="35" style="3" customWidth="1"/>
    <col min="2" max="2" width="13" style="3" customWidth="1"/>
    <col min="3" max="4" width="12.83203125" style="3" customWidth="1"/>
    <col min="5" max="5" width="15.83203125" style="3" bestFit="1" customWidth="1"/>
    <col min="6" max="6" width="63.5" style="3" bestFit="1" customWidth="1"/>
    <col min="7" max="16384" width="10.83203125" style="3"/>
  </cols>
  <sheetData>
    <row r="1" spans="1:6" ht="14">
      <c r="A1" s="2" t="s">
        <v>24</v>
      </c>
      <c r="B1" s="1"/>
      <c r="C1" s="1"/>
      <c r="D1" s="1"/>
      <c r="E1" s="1"/>
    </row>
    <row r="2" spans="1:6" ht="14">
      <c r="A2" s="2" t="s">
        <v>86</v>
      </c>
      <c r="B2" s="1"/>
      <c r="C2" s="1"/>
      <c r="D2" s="1"/>
      <c r="E2" s="1"/>
    </row>
    <row r="3" spans="1:6" ht="14">
      <c r="A3" s="1" t="s">
        <v>26</v>
      </c>
      <c r="B3" s="1"/>
      <c r="C3" s="1"/>
      <c r="D3" s="1"/>
      <c r="E3" s="1"/>
    </row>
    <row r="5" spans="1:6">
      <c r="B5" s="4"/>
      <c r="C5" s="4"/>
      <c r="D5" s="4" t="s">
        <v>67</v>
      </c>
      <c r="E5" s="4" t="s">
        <v>27</v>
      </c>
    </row>
    <row r="6" spans="1:6">
      <c r="B6" s="4" t="s">
        <v>68</v>
      </c>
      <c r="C6" s="4" t="s">
        <v>69</v>
      </c>
      <c r="D6" s="4" t="s">
        <v>69</v>
      </c>
      <c r="E6" s="4" t="s">
        <v>70</v>
      </c>
    </row>
    <row r="7" spans="1:6">
      <c r="B7" s="5" t="s">
        <v>71</v>
      </c>
      <c r="C7" s="5" t="s">
        <v>28</v>
      </c>
      <c r="D7" s="5" t="s">
        <v>28</v>
      </c>
      <c r="E7" s="5" t="s">
        <v>72</v>
      </c>
      <c r="F7" s="20" t="s">
        <v>73</v>
      </c>
    </row>
    <row r="8" spans="1:6">
      <c r="A8" s="6" t="s">
        <v>29</v>
      </c>
    </row>
    <row r="10" spans="1:6">
      <c r="A10" s="3" t="s">
        <v>30</v>
      </c>
    </row>
    <row r="11" spans="1:6">
      <c r="A11" s="3" t="s">
        <v>87</v>
      </c>
      <c r="B11" s="7">
        <v>250000</v>
      </c>
      <c r="C11" s="7">
        <v>0</v>
      </c>
      <c r="D11" s="7">
        <f>[5]CPA!E7</f>
        <v>0</v>
      </c>
      <c r="E11" s="7">
        <f>D11-B11</f>
        <v>-250000</v>
      </c>
    </row>
    <row r="12" spans="1:6">
      <c r="A12" s="3" t="s">
        <v>88</v>
      </c>
      <c r="B12" s="10">
        <v>412545</v>
      </c>
      <c r="C12" s="10">
        <v>864380</v>
      </c>
      <c r="D12" s="21">
        <f>[5]CPA!E8</f>
        <v>923120</v>
      </c>
      <c r="E12" s="10">
        <f t="shared" ref="E12:E16" si="0">D12-B12</f>
        <v>510575</v>
      </c>
      <c r="F12" s="3" t="s">
        <v>9</v>
      </c>
    </row>
    <row r="13" spans="1:6">
      <c r="A13" s="3" t="s">
        <v>89</v>
      </c>
      <c r="B13" s="7">
        <v>662545</v>
      </c>
      <c r="C13" s="7">
        <v>864380</v>
      </c>
      <c r="D13" s="27">
        <f>[5]CPA!E9</f>
        <v>923120</v>
      </c>
      <c r="E13" s="7">
        <f t="shared" si="0"/>
        <v>260575</v>
      </c>
    </row>
    <row r="14" spans="1:6">
      <c r="A14" s="3" t="s">
        <v>77</v>
      </c>
      <c r="B14" s="7">
        <v>447376</v>
      </c>
      <c r="C14" s="7">
        <v>1058335.7000000002</v>
      </c>
      <c r="D14" s="22">
        <f>[5]CPA!E18</f>
        <v>1040467.1200000001</v>
      </c>
      <c r="E14" s="7">
        <f t="shared" si="0"/>
        <v>593091.12000000011</v>
      </c>
      <c r="F14" s="3" t="s">
        <v>10</v>
      </c>
    </row>
    <row r="15" spans="1:6">
      <c r="A15" s="3" t="s">
        <v>35</v>
      </c>
      <c r="B15" s="10">
        <v>236879</v>
      </c>
      <c r="C15" s="10">
        <v>350517.4</v>
      </c>
      <c r="D15" s="21">
        <f>[5]CPA!E29</f>
        <v>400517.4</v>
      </c>
      <c r="E15" s="10">
        <f t="shared" si="0"/>
        <v>163638.40000000002</v>
      </c>
      <c r="F15" s="3" t="s">
        <v>12</v>
      </c>
    </row>
    <row r="16" spans="1:6">
      <c r="A16" s="6" t="s">
        <v>37</v>
      </c>
      <c r="B16" s="11">
        <v>1346800</v>
      </c>
      <c r="C16" s="11">
        <v>2273233.1</v>
      </c>
      <c r="D16" s="28">
        <f>SUM(D13:D15)</f>
        <v>2364104.52</v>
      </c>
      <c r="E16" s="11">
        <f t="shared" si="0"/>
        <v>1017304.52</v>
      </c>
    </row>
    <row r="17" spans="1:6">
      <c r="A17" s="6"/>
      <c r="B17" s="7"/>
      <c r="C17" s="7"/>
      <c r="D17" s="7"/>
      <c r="E17" s="7"/>
    </row>
    <row r="18" spans="1:6">
      <c r="B18" s="7"/>
      <c r="C18" s="7"/>
      <c r="D18" s="7"/>
      <c r="E18" s="7"/>
    </row>
    <row r="19" spans="1:6">
      <c r="A19" s="6" t="s">
        <v>38</v>
      </c>
      <c r="B19" s="7"/>
      <c r="C19" s="7"/>
      <c r="D19" s="7"/>
      <c r="E19" s="7"/>
    </row>
    <row r="20" spans="1:6">
      <c r="B20" s="7"/>
      <c r="C20" s="7"/>
      <c r="D20" s="7"/>
      <c r="E20" s="7"/>
    </row>
    <row r="21" spans="1:6">
      <c r="A21" s="3" t="s">
        <v>39</v>
      </c>
      <c r="B21" s="7">
        <v>708563</v>
      </c>
      <c r="C21" s="7">
        <v>1101315.625</v>
      </c>
      <c r="D21" s="22">
        <f>[5]CPA!E50</f>
        <v>1128628.125</v>
      </c>
      <c r="E21" s="7">
        <f>D21-B21</f>
        <v>420065.125</v>
      </c>
      <c r="F21" s="3" t="s">
        <v>1</v>
      </c>
    </row>
    <row r="22" spans="1:6">
      <c r="A22" s="3" t="s">
        <v>40</v>
      </c>
      <c r="B22" s="7">
        <v>122247</v>
      </c>
      <c r="C22" s="7">
        <v>198732.86562500003</v>
      </c>
      <c r="D22" s="22">
        <f>[5]CPA!E59</f>
        <v>203567.17812500003</v>
      </c>
      <c r="E22" s="7">
        <f t="shared" ref="E22:E33" si="1">D22-B22</f>
        <v>81320.178125000035</v>
      </c>
      <c r="F22" s="3" t="s">
        <v>1</v>
      </c>
    </row>
    <row r="23" spans="1:6">
      <c r="A23" s="3" t="s">
        <v>78</v>
      </c>
      <c r="B23" s="9">
        <v>186416</v>
      </c>
      <c r="C23" s="9">
        <v>242550</v>
      </c>
      <c r="D23" s="29">
        <f>[5]CPA!E65</f>
        <v>211950</v>
      </c>
      <c r="E23" s="9">
        <f t="shared" si="1"/>
        <v>25534</v>
      </c>
      <c r="F23" s="3" t="s">
        <v>11</v>
      </c>
    </row>
    <row r="24" spans="1:6">
      <c r="A24" s="3" t="s">
        <v>41</v>
      </c>
      <c r="B24" s="9">
        <v>20359</v>
      </c>
      <c r="C24" s="9">
        <v>186496.57</v>
      </c>
      <c r="D24" s="29">
        <f>[5]CPA!E74</f>
        <v>190583.712</v>
      </c>
      <c r="E24" s="9">
        <f t="shared" si="1"/>
        <v>170224.712</v>
      </c>
      <c r="F24" s="3" t="s">
        <v>3</v>
      </c>
    </row>
    <row r="25" spans="1:6">
      <c r="A25" s="3" t="s">
        <v>42</v>
      </c>
      <c r="B25" s="7">
        <v>17494.16</v>
      </c>
      <c r="C25" s="7">
        <v>37700</v>
      </c>
      <c r="D25" s="7">
        <f>[5]CPA!E79</f>
        <v>37700</v>
      </c>
      <c r="E25" s="7">
        <f t="shared" si="1"/>
        <v>20205.84</v>
      </c>
    </row>
    <row r="26" spans="1:6">
      <c r="A26" s="3" t="s">
        <v>43</v>
      </c>
      <c r="B26" s="7">
        <v>15000</v>
      </c>
      <c r="C26" s="7">
        <v>16600</v>
      </c>
      <c r="D26" s="7">
        <f>[5]CPA!E83</f>
        <v>16600</v>
      </c>
      <c r="E26" s="7">
        <f t="shared" si="1"/>
        <v>1600</v>
      </c>
    </row>
    <row r="27" spans="1:6">
      <c r="A27" s="3" t="s">
        <v>44</v>
      </c>
      <c r="B27" s="7">
        <v>62842</v>
      </c>
      <c r="C27" s="7">
        <v>106250</v>
      </c>
      <c r="D27" s="22">
        <f>[5]CPA!E97</f>
        <v>122250</v>
      </c>
      <c r="E27" s="7">
        <f t="shared" si="1"/>
        <v>59408</v>
      </c>
      <c r="F27" s="3" t="s">
        <v>22</v>
      </c>
    </row>
    <row r="28" spans="1:6">
      <c r="A28" s="3" t="s">
        <v>45</v>
      </c>
      <c r="B28" s="8">
        <v>60325</v>
      </c>
      <c r="C28" s="8">
        <v>73759.100000000006</v>
      </c>
      <c r="D28" s="8">
        <f>[5]CPA!E105</f>
        <v>73759.100000000006</v>
      </c>
      <c r="E28" s="8">
        <f t="shared" si="1"/>
        <v>13434.100000000006</v>
      </c>
    </row>
    <row r="29" spans="1:6">
      <c r="A29" s="24" t="s">
        <v>46</v>
      </c>
      <c r="B29" s="25">
        <v>137650</v>
      </c>
      <c r="C29" s="25">
        <v>166725</v>
      </c>
      <c r="D29" s="25">
        <f>[5]CPA!E129</f>
        <v>166725</v>
      </c>
      <c r="E29" s="25">
        <f t="shared" si="1"/>
        <v>29075</v>
      </c>
    </row>
    <row r="30" spans="1:6">
      <c r="A30" s="3" t="s">
        <v>47</v>
      </c>
      <c r="B30" s="7">
        <v>5600</v>
      </c>
      <c r="C30" s="7">
        <v>10000</v>
      </c>
      <c r="D30" s="7">
        <f>[5]CPA!E133</f>
        <v>10000</v>
      </c>
      <c r="E30" s="7">
        <f t="shared" si="1"/>
        <v>4400</v>
      </c>
    </row>
    <row r="31" spans="1:6">
      <c r="A31" s="3" t="s">
        <v>48</v>
      </c>
      <c r="B31" s="7">
        <v>24543.35</v>
      </c>
      <c r="C31" s="7">
        <v>27159.6875</v>
      </c>
      <c r="D31" s="22">
        <f>[5]CPA!E140</f>
        <v>54525.6875</v>
      </c>
      <c r="E31" s="7">
        <f t="shared" si="1"/>
        <v>29982.337500000001</v>
      </c>
      <c r="F31" s="3" t="s">
        <v>19</v>
      </c>
    </row>
    <row r="32" spans="1:6">
      <c r="A32" s="3" t="s">
        <v>49</v>
      </c>
      <c r="B32" s="10">
        <v>21000</v>
      </c>
      <c r="C32" s="10">
        <v>30000</v>
      </c>
      <c r="D32" s="10">
        <f>[5]CPA!E144</f>
        <v>30000</v>
      </c>
      <c r="E32" s="10">
        <f t="shared" si="1"/>
        <v>9000</v>
      </c>
    </row>
    <row r="33" spans="1:5">
      <c r="A33" s="6" t="s">
        <v>50</v>
      </c>
      <c r="B33" s="11">
        <v>1382039.51</v>
      </c>
      <c r="C33" s="11">
        <v>2197288.8481250005</v>
      </c>
      <c r="D33" s="11">
        <f>SUM(D21:D32)</f>
        <v>2246288.8026250005</v>
      </c>
      <c r="E33" s="11">
        <f t="shared" si="1"/>
        <v>864249.29262500047</v>
      </c>
    </row>
    <row r="34" spans="1:5">
      <c r="B34" s="7"/>
      <c r="C34" s="7"/>
      <c r="D34" s="7"/>
      <c r="E34" s="7"/>
    </row>
    <row r="35" spans="1:5">
      <c r="A35" s="6" t="s">
        <v>51</v>
      </c>
      <c r="B35" s="11">
        <f>B16-B33</f>
        <v>-35239.510000000009</v>
      </c>
      <c r="C35" s="11">
        <v>75944.251874999609</v>
      </c>
      <c r="D35" s="11">
        <f>D16-D33</f>
        <v>117815.71737499954</v>
      </c>
      <c r="E35" s="11">
        <f>D35-B35</f>
        <v>153055.22737499955</v>
      </c>
    </row>
    <row r="36" spans="1:5">
      <c r="A36" s="6"/>
      <c r="B36" s="11"/>
      <c r="C36" s="11"/>
      <c r="D36" s="11"/>
      <c r="E36" s="11"/>
    </row>
    <row r="37" spans="1:5">
      <c r="B37" s="7"/>
      <c r="C37" s="7"/>
      <c r="D37" s="7"/>
      <c r="E37" s="7"/>
    </row>
    <row r="38" spans="1:5">
      <c r="A38" s="12" t="s">
        <v>54</v>
      </c>
    </row>
    <row r="40" spans="1:5">
      <c r="A40" s="12" t="s">
        <v>61</v>
      </c>
    </row>
    <row r="41" spans="1:5">
      <c r="A41" s="3" t="s">
        <v>62</v>
      </c>
      <c r="B41" s="3">
        <v>100</v>
      </c>
      <c r="C41" s="18">
        <v>120</v>
      </c>
      <c r="D41" s="18">
        <v>120</v>
      </c>
    </row>
    <row r="42" spans="1:5">
      <c r="A42" s="3" t="s">
        <v>63</v>
      </c>
      <c r="C42" s="18">
        <v>100</v>
      </c>
      <c r="D42" s="18">
        <v>100</v>
      </c>
    </row>
    <row r="43" spans="1:5">
      <c r="A43" s="6" t="s">
        <v>79</v>
      </c>
      <c r="B43" s="6">
        <f>SUM(B41:B42)</f>
        <v>100</v>
      </c>
      <c r="C43" s="19">
        <v>220</v>
      </c>
      <c r="D43" s="19">
        <v>220</v>
      </c>
    </row>
    <row r="45" spans="1:5">
      <c r="A45" s="12" t="s">
        <v>80</v>
      </c>
    </row>
    <row r="46" spans="1:5">
      <c r="A46" s="3" t="s">
        <v>81</v>
      </c>
      <c r="B46" s="3">
        <v>1</v>
      </c>
      <c r="C46" s="18">
        <v>2</v>
      </c>
      <c r="D46" s="18">
        <v>2</v>
      </c>
    </row>
    <row r="47" spans="1:5">
      <c r="A47" s="3" t="s">
        <v>82</v>
      </c>
      <c r="B47" s="3">
        <v>9</v>
      </c>
      <c r="C47" s="18">
        <v>20</v>
      </c>
      <c r="D47" s="18">
        <v>20</v>
      </c>
    </row>
    <row r="48" spans="1:5">
      <c r="A48" s="3" t="s">
        <v>83</v>
      </c>
      <c r="B48" s="3">
        <v>2</v>
      </c>
      <c r="C48" s="18">
        <v>4</v>
      </c>
      <c r="D48" s="18">
        <v>4</v>
      </c>
    </row>
    <row r="49" spans="1:4">
      <c r="A49" s="6" t="s">
        <v>84</v>
      </c>
      <c r="B49" s="6">
        <f>SUM(B46:B48)</f>
        <v>12</v>
      </c>
      <c r="C49" s="19">
        <v>26</v>
      </c>
      <c r="D49" s="19">
        <v>26</v>
      </c>
    </row>
    <row r="50" spans="1:4">
      <c r="A50" s="6" t="s">
        <v>85</v>
      </c>
      <c r="B50" s="26">
        <f>SUM(B46:B48)/B41</f>
        <v>0.12</v>
      </c>
      <c r="C50" s="26">
        <v>0.11818181818181818</v>
      </c>
      <c r="D50" s="26">
        <v>0.11818181818181818</v>
      </c>
    </row>
  </sheetData>
  <sheetCalcPr fullCalcOnLoad="1"/>
  <mergeCells count="3">
    <mergeCell ref="A1:E1"/>
    <mergeCell ref="A2:E2"/>
    <mergeCell ref="A3:E3"/>
  </mergeCells>
  <phoneticPr fontId="8" type="noConversion"/>
  <pageMargins left="0.75" right="0.75" top="1" bottom="1" header="0.5" footer="0.5"/>
  <pageSetup scale="71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Consolidated Summary</vt:lpstr>
      <vt:lpstr>CST Summary</vt:lpstr>
      <vt:lpstr>Sci Summary</vt:lpstr>
      <vt:lpstr>CCA Summary</vt:lpstr>
      <vt:lpstr>CPA Summary</vt:lpstr>
    </vt:vector>
  </TitlesOfParts>
  <Company>Collegiate Academies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Riley Kennedy</dc:creator>
  <cp:lastModifiedBy>Kelsey Foster</cp:lastModifiedBy>
  <dcterms:created xsi:type="dcterms:W3CDTF">2013-06-10T23:12:33Z</dcterms:created>
  <dcterms:modified xsi:type="dcterms:W3CDTF">2013-06-20T14:44:34Z</dcterms:modified>
</cp:coreProperties>
</file>